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7_検定改訂・検討\02_表計算\初段改定(令和３年より実施予定)\サンプル問題\"/>
    </mc:Choice>
  </mc:AlternateContent>
  <xr:revisionPtr revIDLastSave="0" documentId="13_ncr:1_{7FAF408B-16F7-4D77-9005-2F3ECD5682A1}" xr6:coauthVersionLast="46" xr6:coauthVersionMax="46" xr10:uidLastSave="{00000000-0000-0000-0000-000000000000}"/>
  <bookViews>
    <workbookView xWindow="-120" yWindow="-120" windowWidth="24240" windowHeight="13140" activeTab="4" xr2:uid="{00000000-000D-0000-FFFF-FFFF00000000}"/>
  </bookViews>
  <sheets>
    <sheet name="テーブル" sheetId="4" r:id="rId1"/>
    <sheet name="前期" sheetId="2" r:id="rId2"/>
    <sheet name="中期" sheetId="11" r:id="rId3"/>
    <sheet name="後期" sheetId="3" r:id="rId4"/>
    <sheet name="集計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49" i="2"/>
  <c r="T7" i="5"/>
  <c r="P7" i="5"/>
  <c r="T6" i="5"/>
  <c r="P6" i="5"/>
  <c r="T5" i="5"/>
  <c r="P5" i="5"/>
  <c r="T4" i="5"/>
  <c r="P4" i="5"/>
  <c r="Q6" i="5"/>
  <c r="Q5" i="5"/>
  <c r="Q4" i="5"/>
  <c r="S7" i="5"/>
  <c r="O7" i="5"/>
  <c r="S6" i="5"/>
  <c r="O6" i="5"/>
  <c r="S5" i="5"/>
  <c r="O5" i="5"/>
  <c r="S4" i="5"/>
  <c r="O4" i="5"/>
  <c r="M7" i="5"/>
  <c r="M5" i="5"/>
  <c r="R7" i="5"/>
  <c r="N7" i="5"/>
  <c r="R6" i="5"/>
  <c r="N6" i="5"/>
  <c r="R5" i="5"/>
  <c r="N5" i="5"/>
  <c r="R4" i="5"/>
  <c r="N4" i="5"/>
  <c r="Q7" i="5"/>
  <c r="M6" i="5"/>
  <c r="M4" i="5"/>
  <c r="J4" i="5"/>
  <c r="K5" i="5"/>
  <c r="L6" i="5"/>
  <c r="K6" i="5"/>
  <c r="K4" i="5"/>
  <c r="L5" i="5"/>
  <c r="J7" i="5"/>
  <c r="L7" i="5"/>
  <c r="L4" i="5"/>
  <c r="J6" i="5"/>
  <c r="K7" i="5"/>
  <c r="J5" i="5"/>
  <c r="I7" i="5"/>
  <c r="I6" i="5"/>
  <c r="I5" i="5"/>
  <c r="I4" i="5"/>
  <c r="C3" i="5"/>
  <c r="C5" i="5"/>
  <c r="D3" i="5"/>
  <c r="D5" i="5"/>
  <c r="C4" i="5"/>
  <c r="D4" i="5"/>
  <c r="B5" i="5"/>
  <c r="B4" i="5"/>
  <c r="B3" i="5"/>
  <c r="D3" i="11" l="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2" i="11"/>
  <c r="D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2" i="3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2" i="1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2" i="2"/>
  <c r="F51" i="3"/>
  <c r="E51" i="3"/>
  <c r="F51" i="11"/>
  <c r="E51" i="11"/>
  <c r="I49" i="3"/>
  <c r="G49" i="3"/>
  <c r="H49" i="3" s="1"/>
  <c r="I48" i="3"/>
  <c r="G48" i="3"/>
  <c r="H48" i="3" s="1"/>
  <c r="I47" i="3"/>
  <c r="G47" i="3"/>
  <c r="H47" i="3" s="1"/>
  <c r="I46" i="3"/>
  <c r="G46" i="3"/>
  <c r="H46" i="3" s="1"/>
  <c r="I45" i="3"/>
  <c r="G45" i="3"/>
  <c r="H45" i="3" s="1"/>
  <c r="I44" i="3"/>
  <c r="G44" i="3"/>
  <c r="H44" i="3" s="1"/>
  <c r="I43" i="3"/>
  <c r="G43" i="3"/>
  <c r="H43" i="3" s="1"/>
  <c r="I42" i="3"/>
  <c r="G42" i="3"/>
  <c r="H42" i="3" s="1"/>
  <c r="I41" i="3"/>
  <c r="G41" i="3"/>
  <c r="H41" i="3" s="1"/>
  <c r="I40" i="3"/>
  <c r="G40" i="3"/>
  <c r="H40" i="3" s="1"/>
  <c r="I39" i="3"/>
  <c r="G39" i="3"/>
  <c r="H39" i="3" s="1"/>
  <c r="I38" i="3"/>
  <c r="G38" i="3"/>
  <c r="H38" i="3" s="1"/>
  <c r="I37" i="3"/>
  <c r="G37" i="3"/>
  <c r="H37" i="3" s="1"/>
  <c r="I36" i="3"/>
  <c r="G36" i="3"/>
  <c r="H36" i="3" s="1"/>
  <c r="I35" i="3"/>
  <c r="G35" i="3"/>
  <c r="H35" i="3" s="1"/>
  <c r="I34" i="3"/>
  <c r="G34" i="3"/>
  <c r="H34" i="3" s="1"/>
  <c r="I33" i="3"/>
  <c r="H33" i="3"/>
  <c r="G33" i="3"/>
  <c r="I32" i="3"/>
  <c r="G32" i="3"/>
  <c r="H32" i="3" s="1"/>
  <c r="I31" i="3"/>
  <c r="G31" i="3"/>
  <c r="H31" i="3" s="1"/>
  <c r="I30" i="3"/>
  <c r="G30" i="3"/>
  <c r="H30" i="3" s="1"/>
  <c r="I29" i="3"/>
  <c r="G29" i="3"/>
  <c r="H29" i="3" s="1"/>
  <c r="I28" i="3"/>
  <c r="G28" i="3"/>
  <c r="H28" i="3" s="1"/>
  <c r="I27" i="3"/>
  <c r="G27" i="3"/>
  <c r="H27" i="3" s="1"/>
  <c r="I26" i="3"/>
  <c r="G26" i="3"/>
  <c r="H26" i="3" s="1"/>
  <c r="I25" i="3"/>
  <c r="G25" i="3"/>
  <c r="H25" i="3" s="1"/>
  <c r="I24" i="3"/>
  <c r="G24" i="3"/>
  <c r="H24" i="3" s="1"/>
  <c r="I23" i="3"/>
  <c r="G23" i="3"/>
  <c r="H23" i="3" s="1"/>
  <c r="I22" i="3"/>
  <c r="G22" i="3"/>
  <c r="H22" i="3" s="1"/>
  <c r="I21" i="3"/>
  <c r="G21" i="3"/>
  <c r="H21" i="3" s="1"/>
  <c r="I20" i="3"/>
  <c r="G20" i="3"/>
  <c r="H20" i="3" s="1"/>
  <c r="I19" i="3"/>
  <c r="G19" i="3"/>
  <c r="H19" i="3" s="1"/>
  <c r="I18" i="3"/>
  <c r="G18" i="3"/>
  <c r="H18" i="3" s="1"/>
  <c r="I17" i="3"/>
  <c r="G17" i="3"/>
  <c r="H17" i="3" s="1"/>
  <c r="I16" i="3"/>
  <c r="G16" i="3"/>
  <c r="H16" i="3" s="1"/>
  <c r="I15" i="3"/>
  <c r="G15" i="3"/>
  <c r="H15" i="3" s="1"/>
  <c r="I14" i="3"/>
  <c r="G14" i="3"/>
  <c r="H14" i="3" s="1"/>
  <c r="I13" i="3"/>
  <c r="G13" i="3"/>
  <c r="H13" i="3" s="1"/>
  <c r="I12" i="3"/>
  <c r="G12" i="3"/>
  <c r="H12" i="3" s="1"/>
  <c r="I11" i="3"/>
  <c r="G11" i="3"/>
  <c r="H11" i="3" s="1"/>
  <c r="I10" i="3"/>
  <c r="G10" i="3"/>
  <c r="H10" i="3" s="1"/>
  <c r="I9" i="3"/>
  <c r="G9" i="3"/>
  <c r="H9" i="3" s="1"/>
  <c r="I8" i="3"/>
  <c r="G8" i="3"/>
  <c r="H8" i="3" s="1"/>
  <c r="I7" i="3"/>
  <c r="G7" i="3"/>
  <c r="H7" i="3" s="1"/>
  <c r="I6" i="3"/>
  <c r="G6" i="3"/>
  <c r="H6" i="3" s="1"/>
  <c r="I5" i="3"/>
  <c r="G5" i="3"/>
  <c r="H5" i="3" s="1"/>
  <c r="I4" i="3"/>
  <c r="G4" i="3"/>
  <c r="H4" i="3" s="1"/>
  <c r="I3" i="3"/>
  <c r="G3" i="3"/>
  <c r="H3" i="3" s="1"/>
  <c r="I2" i="3"/>
  <c r="G2" i="3"/>
  <c r="I49" i="11"/>
  <c r="G49" i="11"/>
  <c r="H49" i="11" s="1"/>
  <c r="I48" i="11"/>
  <c r="G48" i="11"/>
  <c r="H48" i="11" s="1"/>
  <c r="I47" i="11"/>
  <c r="G47" i="11"/>
  <c r="H47" i="11" s="1"/>
  <c r="I46" i="11"/>
  <c r="G46" i="11"/>
  <c r="H46" i="11" s="1"/>
  <c r="I45" i="11"/>
  <c r="G45" i="11"/>
  <c r="H45" i="11" s="1"/>
  <c r="I44" i="11"/>
  <c r="G44" i="11"/>
  <c r="H44" i="11" s="1"/>
  <c r="I43" i="11"/>
  <c r="G43" i="11"/>
  <c r="H43" i="11" s="1"/>
  <c r="I42" i="11"/>
  <c r="G42" i="11"/>
  <c r="H42" i="11" s="1"/>
  <c r="I41" i="11"/>
  <c r="G41" i="11"/>
  <c r="H41" i="11" s="1"/>
  <c r="I40" i="11"/>
  <c r="G40" i="11"/>
  <c r="H40" i="11" s="1"/>
  <c r="I39" i="11"/>
  <c r="G39" i="11"/>
  <c r="H39" i="11" s="1"/>
  <c r="I38" i="11"/>
  <c r="G38" i="11"/>
  <c r="H38" i="11" s="1"/>
  <c r="I37" i="11"/>
  <c r="G37" i="11"/>
  <c r="H37" i="11" s="1"/>
  <c r="I36" i="11"/>
  <c r="G36" i="11"/>
  <c r="H36" i="11" s="1"/>
  <c r="I35" i="11"/>
  <c r="G35" i="11"/>
  <c r="H35" i="11" s="1"/>
  <c r="I34" i="11"/>
  <c r="G34" i="11"/>
  <c r="H34" i="11" s="1"/>
  <c r="I33" i="11"/>
  <c r="G33" i="11"/>
  <c r="H33" i="11" s="1"/>
  <c r="I32" i="11"/>
  <c r="G32" i="11"/>
  <c r="H32" i="11" s="1"/>
  <c r="I31" i="11"/>
  <c r="G31" i="11"/>
  <c r="H31" i="11" s="1"/>
  <c r="I30" i="11"/>
  <c r="G30" i="11"/>
  <c r="H30" i="11" s="1"/>
  <c r="I29" i="11"/>
  <c r="G29" i="11"/>
  <c r="H29" i="11" s="1"/>
  <c r="I28" i="11"/>
  <c r="G28" i="11"/>
  <c r="H28" i="11" s="1"/>
  <c r="I27" i="11"/>
  <c r="G27" i="11"/>
  <c r="H27" i="11" s="1"/>
  <c r="I26" i="11"/>
  <c r="G26" i="11"/>
  <c r="H26" i="11" s="1"/>
  <c r="I25" i="11"/>
  <c r="G25" i="11"/>
  <c r="H25" i="11" s="1"/>
  <c r="I24" i="11"/>
  <c r="G24" i="11"/>
  <c r="H24" i="11" s="1"/>
  <c r="I23" i="11"/>
  <c r="G23" i="11"/>
  <c r="H23" i="11" s="1"/>
  <c r="I22" i="11"/>
  <c r="G22" i="11"/>
  <c r="H22" i="11" s="1"/>
  <c r="I21" i="11"/>
  <c r="G21" i="11"/>
  <c r="H21" i="11" s="1"/>
  <c r="I20" i="11"/>
  <c r="G20" i="11"/>
  <c r="H20" i="11" s="1"/>
  <c r="I19" i="11"/>
  <c r="G19" i="11"/>
  <c r="H19" i="11" s="1"/>
  <c r="I18" i="11"/>
  <c r="G18" i="11"/>
  <c r="H18" i="11" s="1"/>
  <c r="I17" i="11"/>
  <c r="G17" i="11"/>
  <c r="H17" i="11" s="1"/>
  <c r="I16" i="11"/>
  <c r="G16" i="11"/>
  <c r="H16" i="11" s="1"/>
  <c r="I15" i="11"/>
  <c r="G15" i="11"/>
  <c r="H15" i="11" s="1"/>
  <c r="I14" i="11"/>
  <c r="G14" i="11"/>
  <c r="H14" i="11" s="1"/>
  <c r="I13" i="11"/>
  <c r="G13" i="11"/>
  <c r="H13" i="11" s="1"/>
  <c r="I12" i="11"/>
  <c r="G12" i="11"/>
  <c r="H12" i="11" s="1"/>
  <c r="I11" i="11"/>
  <c r="G11" i="11"/>
  <c r="H11" i="11" s="1"/>
  <c r="I10" i="11"/>
  <c r="G10" i="11"/>
  <c r="H10" i="11" s="1"/>
  <c r="I9" i="11"/>
  <c r="G9" i="11"/>
  <c r="H9" i="11" s="1"/>
  <c r="I8" i="11"/>
  <c r="G8" i="11"/>
  <c r="H8" i="11" s="1"/>
  <c r="I7" i="11"/>
  <c r="G7" i="11"/>
  <c r="H7" i="11" s="1"/>
  <c r="I6" i="11"/>
  <c r="G6" i="11"/>
  <c r="H6" i="11" s="1"/>
  <c r="I5" i="11"/>
  <c r="G5" i="11"/>
  <c r="H5" i="11" s="1"/>
  <c r="I4" i="11"/>
  <c r="G4" i="11"/>
  <c r="H4" i="11" s="1"/>
  <c r="I3" i="11"/>
  <c r="G3" i="11"/>
  <c r="H3" i="11" s="1"/>
  <c r="I2" i="11"/>
  <c r="G2" i="11"/>
  <c r="F51" i="2"/>
  <c r="E51" i="2"/>
  <c r="G3" i="2"/>
  <c r="H3" i="2" s="1"/>
  <c r="I3" i="2"/>
  <c r="G4" i="2"/>
  <c r="H4" i="2" s="1"/>
  <c r="I4" i="2"/>
  <c r="G5" i="2"/>
  <c r="H5" i="2" s="1"/>
  <c r="I5" i="2"/>
  <c r="G6" i="2"/>
  <c r="H6" i="2" s="1"/>
  <c r="I6" i="2"/>
  <c r="G7" i="2"/>
  <c r="H7" i="2" s="1"/>
  <c r="I7" i="2"/>
  <c r="G8" i="2"/>
  <c r="H8" i="2" s="1"/>
  <c r="I8" i="2"/>
  <c r="G9" i="2"/>
  <c r="H9" i="2" s="1"/>
  <c r="I9" i="2"/>
  <c r="G10" i="2"/>
  <c r="H10" i="2" s="1"/>
  <c r="I10" i="2"/>
  <c r="G11" i="2"/>
  <c r="H11" i="2" s="1"/>
  <c r="I11" i="2"/>
  <c r="G12" i="2"/>
  <c r="H12" i="2" s="1"/>
  <c r="I12" i="2"/>
  <c r="G13" i="2"/>
  <c r="H13" i="2" s="1"/>
  <c r="I13" i="2"/>
  <c r="G14" i="2"/>
  <c r="H14" i="2" s="1"/>
  <c r="I14" i="2"/>
  <c r="G15" i="2"/>
  <c r="H15" i="2" s="1"/>
  <c r="I15" i="2"/>
  <c r="G16" i="2"/>
  <c r="H16" i="2" s="1"/>
  <c r="I16" i="2"/>
  <c r="G17" i="2"/>
  <c r="H17" i="2" s="1"/>
  <c r="I17" i="2"/>
  <c r="G18" i="2"/>
  <c r="H18" i="2" s="1"/>
  <c r="I18" i="2"/>
  <c r="G19" i="2"/>
  <c r="H19" i="2" s="1"/>
  <c r="I19" i="2"/>
  <c r="G20" i="2"/>
  <c r="H20" i="2" s="1"/>
  <c r="I20" i="2"/>
  <c r="G21" i="2"/>
  <c r="H21" i="2" s="1"/>
  <c r="I21" i="2"/>
  <c r="G22" i="2"/>
  <c r="H22" i="2" s="1"/>
  <c r="I22" i="2"/>
  <c r="G23" i="2"/>
  <c r="H23" i="2" s="1"/>
  <c r="I23" i="2"/>
  <c r="G24" i="2"/>
  <c r="H24" i="2" s="1"/>
  <c r="I24" i="2"/>
  <c r="G25" i="2"/>
  <c r="H25" i="2" s="1"/>
  <c r="I25" i="2"/>
  <c r="G26" i="2"/>
  <c r="H26" i="2" s="1"/>
  <c r="I26" i="2"/>
  <c r="G27" i="2"/>
  <c r="H27" i="2" s="1"/>
  <c r="I27" i="2"/>
  <c r="G28" i="2"/>
  <c r="H28" i="2" s="1"/>
  <c r="I28" i="2"/>
  <c r="G29" i="2"/>
  <c r="H29" i="2" s="1"/>
  <c r="I29" i="2"/>
  <c r="G30" i="2"/>
  <c r="H30" i="2" s="1"/>
  <c r="I30" i="2"/>
  <c r="G31" i="2"/>
  <c r="H31" i="2" s="1"/>
  <c r="I31" i="2"/>
  <c r="G32" i="2"/>
  <c r="H32" i="2" s="1"/>
  <c r="I32" i="2"/>
  <c r="G33" i="2"/>
  <c r="H33" i="2" s="1"/>
  <c r="I33" i="2"/>
  <c r="G34" i="2"/>
  <c r="H34" i="2" s="1"/>
  <c r="I34" i="2"/>
  <c r="G35" i="2"/>
  <c r="H35" i="2" s="1"/>
  <c r="I35" i="2"/>
  <c r="G36" i="2"/>
  <c r="H36" i="2" s="1"/>
  <c r="I36" i="2"/>
  <c r="G37" i="2"/>
  <c r="H37" i="2" s="1"/>
  <c r="I37" i="2"/>
  <c r="G38" i="2"/>
  <c r="H38" i="2" s="1"/>
  <c r="I38" i="2"/>
  <c r="G39" i="2"/>
  <c r="H39" i="2" s="1"/>
  <c r="I39" i="2"/>
  <c r="G40" i="2"/>
  <c r="H40" i="2" s="1"/>
  <c r="I40" i="2"/>
  <c r="G41" i="2"/>
  <c r="H41" i="2" s="1"/>
  <c r="I41" i="2"/>
  <c r="G42" i="2"/>
  <c r="H42" i="2" s="1"/>
  <c r="I42" i="2"/>
  <c r="G43" i="2"/>
  <c r="H43" i="2" s="1"/>
  <c r="I43" i="2"/>
  <c r="G44" i="2"/>
  <c r="H44" i="2" s="1"/>
  <c r="I44" i="2"/>
  <c r="G45" i="2"/>
  <c r="H45" i="2" s="1"/>
  <c r="I45" i="2"/>
  <c r="G46" i="2"/>
  <c r="H46" i="2" s="1"/>
  <c r="I46" i="2"/>
  <c r="G47" i="2"/>
  <c r="H47" i="2" s="1"/>
  <c r="I47" i="2"/>
  <c r="G48" i="2"/>
  <c r="H48" i="2" s="1"/>
  <c r="I48" i="2"/>
  <c r="G49" i="2"/>
  <c r="H49" i="2" s="1"/>
  <c r="I49" i="2"/>
  <c r="I2" i="2"/>
  <c r="G2" i="2"/>
  <c r="H2" i="2" s="1"/>
  <c r="G51" i="3" l="1"/>
  <c r="G51" i="2"/>
  <c r="H2" i="3"/>
  <c r="G51" i="11"/>
  <c r="H2" i="11"/>
  <c r="H51" i="3" l="1"/>
  <c r="V7" i="5"/>
  <c r="V6" i="5"/>
  <c r="V5" i="5"/>
  <c r="V4" i="5"/>
  <c r="U4" i="5"/>
  <c r="W4" i="5" s="1"/>
  <c r="H51" i="11"/>
  <c r="H51" i="2"/>
  <c r="M9" i="5" l="1"/>
  <c r="N9" i="5" l="1"/>
  <c r="O9" i="5"/>
  <c r="P9" i="5" l="1"/>
  <c r="E3" i="5" l="1"/>
  <c r="E4" i="5"/>
  <c r="E5" i="5"/>
  <c r="U6" i="5"/>
  <c r="W6" i="5" s="1"/>
  <c r="U5" i="5"/>
  <c r="W5" i="5" s="1"/>
  <c r="J9" i="5"/>
  <c r="I9" i="5"/>
  <c r="R9" i="5"/>
  <c r="Q9" i="5"/>
  <c r="K9" i="5" l="1"/>
  <c r="U7" i="5"/>
  <c r="W7" i="5" s="1"/>
  <c r="S9" i="5"/>
  <c r="L9" i="5"/>
  <c r="T9" i="5"/>
  <c r="F3" i="5"/>
  <c r="F4" i="5"/>
  <c r="F5" i="5"/>
  <c r="U9" i="5" l="1"/>
  <c r="V9" i="5"/>
  <c r="W9" i="5" l="1"/>
</calcChain>
</file>

<file path=xl/sharedStrings.xml><?xml version="1.0" encoding="utf-8"?>
<sst xmlns="http://schemas.openxmlformats.org/spreadsheetml/2006/main" count="243" uniqueCount="66">
  <si>
    <t>加　工　賃　支　払　額　計　算　表</t>
  </si>
  <si>
    <t>ＣＯ</t>
    <phoneticPr fontId="5"/>
  </si>
  <si>
    <t>製品名</t>
  </si>
  <si>
    <t>発注先名</t>
  </si>
  <si>
    <t>加工賃</t>
  </si>
  <si>
    <t>補助金</t>
  </si>
  <si>
    <t>完成率</t>
  </si>
  <si>
    <t>＜発注先テーブル＞</t>
  </si>
  <si>
    <t>分類名</t>
  </si>
  <si>
    <t>構成比率</t>
    <rPh sb="0" eb="2">
      <t>コウセイ</t>
    </rPh>
    <rPh sb="2" eb="4">
      <t>ヒリツ</t>
    </rPh>
    <phoneticPr fontId="5"/>
  </si>
  <si>
    <t>発ＣＯ</t>
  </si>
  <si>
    <t>コード</t>
    <phoneticPr fontId="5"/>
  </si>
  <si>
    <t>乗率</t>
  </si>
  <si>
    <t>ねじ</t>
    <phoneticPr fontId="5"/>
  </si>
  <si>
    <t>松山精工</t>
  </si>
  <si>
    <t>木村製作</t>
  </si>
  <si>
    <t>K</t>
    <phoneticPr fontId="5"/>
  </si>
  <si>
    <t>ボルト</t>
    <phoneticPr fontId="5"/>
  </si>
  <si>
    <t>長尾工業</t>
  </si>
  <si>
    <t>ＳＫ精機</t>
    <phoneticPr fontId="5"/>
  </si>
  <si>
    <t>S</t>
    <phoneticPr fontId="5"/>
  </si>
  <si>
    <t>ナット</t>
    <phoneticPr fontId="5"/>
  </si>
  <si>
    <t>N</t>
    <phoneticPr fontId="5"/>
  </si>
  <si>
    <t>M</t>
    <phoneticPr fontId="5"/>
  </si>
  <si>
    <t>*ねじ</t>
    <phoneticPr fontId="5"/>
  </si>
  <si>
    <t>*ボルト</t>
    <phoneticPr fontId="5"/>
  </si>
  <si>
    <t>*ナット</t>
    <phoneticPr fontId="5"/>
  </si>
  <si>
    <t>＜分類テーブル＞</t>
  </si>
  <si>
    <t>加工単価</t>
  </si>
  <si>
    <t>前期</t>
    <rPh sb="0" eb="2">
      <t>ゼンキ</t>
    </rPh>
    <phoneticPr fontId="4"/>
  </si>
  <si>
    <t>後期</t>
    <rPh sb="0" eb="2">
      <t>コウキ</t>
    </rPh>
    <phoneticPr fontId="4"/>
  </si>
  <si>
    <t>加工賃集計表</t>
    <rPh sb="0" eb="3">
      <t>カコウチン</t>
    </rPh>
    <rPh sb="3" eb="6">
      <t>シュウケイヒョウ</t>
    </rPh>
    <phoneticPr fontId="5"/>
  </si>
  <si>
    <t>年間</t>
    <rPh sb="0" eb="2">
      <t>ネンカン</t>
    </rPh>
    <phoneticPr fontId="4"/>
  </si>
  <si>
    <t>発注先名</t>
    <rPh sb="0" eb="2">
      <t>ハッチュウ</t>
    </rPh>
    <rPh sb="2" eb="3">
      <t>サキ</t>
    </rPh>
    <rPh sb="3" eb="4">
      <t>メイ</t>
    </rPh>
    <phoneticPr fontId="6"/>
  </si>
  <si>
    <t>加工報奨金</t>
    <rPh sb="0" eb="2">
      <t>カコウ</t>
    </rPh>
    <rPh sb="2" eb="5">
      <t>ホウショウキン</t>
    </rPh>
    <phoneticPr fontId="6"/>
  </si>
  <si>
    <t>特別報奨金</t>
    <rPh sb="0" eb="2">
      <t>トクベツ</t>
    </rPh>
    <rPh sb="2" eb="5">
      <t>ホウショウキン</t>
    </rPh>
    <phoneticPr fontId="6"/>
  </si>
  <si>
    <t>支払額</t>
    <rPh sb="0" eb="2">
      <t>シハライ</t>
    </rPh>
    <rPh sb="2" eb="3">
      <t>ガク</t>
    </rPh>
    <phoneticPr fontId="6"/>
  </si>
  <si>
    <t>松山精工</t>
    <rPh sb="0" eb="2">
      <t>マツヤマ</t>
    </rPh>
    <rPh sb="2" eb="4">
      <t>セイコウ</t>
    </rPh>
    <phoneticPr fontId="6"/>
  </si>
  <si>
    <t>長尾工業</t>
    <rPh sb="0" eb="2">
      <t>ナガオ</t>
    </rPh>
    <rPh sb="2" eb="4">
      <t>コウギョウ</t>
    </rPh>
    <phoneticPr fontId="6"/>
  </si>
  <si>
    <t>ＳＫ精機</t>
    <rPh sb="2" eb="4">
      <t>セイキ</t>
    </rPh>
    <phoneticPr fontId="6"/>
  </si>
  <si>
    <t>木村製作</t>
    <rPh sb="0" eb="2">
      <t>キムラ</t>
    </rPh>
    <rPh sb="2" eb="4">
      <t>セイサク</t>
    </rPh>
    <phoneticPr fontId="6"/>
  </si>
  <si>
    <t>合　計</t>
    <rPh sb="0" eb="1">
      <t>ゴウ</t>
    </rPh>
    <rPh sb="2" eb="3">
      <t>ケイ</t>
    </rPh>
    <phoneticPr fontId="6"/>
  </si>
  <si>
    <t>中期</t>
    <rPh sb="0" eb="2">
      <t>チュウキ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</si>
  <si>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</si>
  <si>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</si>
  <si>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発注数</t>
    <rPh sb="0" eb="2">
      <t>ハッチュウ</t>
    </rPh>
    <rPh sb="2" eb="3">
      <t>スウ</t>
    </rPh>
    <phoneticPr fontId="6"/>
  </si>
  <si>
    <t>完成数</t>
    <rPh sb="0" eb="2">
      <t>カンセイ</t>
    </rPh>
    <rPh sb="2" eb="3">
      <t>スウ</t>
    </rPh>
    <phoneticPr fontId="6"/>
  </si>
  <si>
    <t>加工賃</t>
    <rPh sb="0" eb="3">
      <t>カコウチン</t>
    </rPh>
    <phoneticPr fontId="6"/>
  </si>
  <si>
    <t>補助金</t>
    <rPh sb="0" eb="3">
      <t>ホジョキン</t>
    </rPh>
    <phoneticPr fontId="6"/>
  </si>
  <si>
    <t>月</t>
    <rPh sb="0" eb="1">
      <t>ツキ</t>
    </rPh>
    <phoneticPr fontId="4"/>
  </si>
  <si>
    <t>ＣＯ</t>
    <phoneticPr fontId="4"/>
  </si>
  <si>
    <t>１月</t>
    <rPh sb="1" eb="2">
      <t>ガツ</t>
    </rPh>
    <phoneticPr fontId="4"/>
  </si>
  <si>
    <t>３月</t>
    <rPh sb="1" eb="2">
      <t>ガツ</t>
    </rPh>
    <phoneticPr fontId="4"/>
  </si>
  <si>
    <t>２月</t>
    <rPh sb="1" eb="2">
      <t>ガツ</t>
    </rPh>
    <phoneticPr fontId="4"/>
  </si>
  <si>
    <t>４月</t>
    <rPh sb="1" eb="2">
      <t>ガツ</t>
    </rPh>
    <phoneticPr fontId="4"/>
  </si>
  <si>
    <t>発注数</t>
    <rPh sb="0" eb="3">
      <t>ハッチュウスウ</t>
    </rPh>
    <phoneticPr fontId="4"/>
  </si>
  <si>
    <t>完成数</t>
    <rPh sb="0" eb="2">
      <t>カンセイ</t>
    </rPh>
    <rPh sb="2" eb="3">
      <t>スウ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</si>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</sst>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38" fontId="3" fillId="0" borderId="5" xfId="1" applyFont="1" applyBorder="1">
      <alignment vertical="center"/>
    </xf>
    <xf numFmtId="176" fontId="3" fillId="0" borderId="6" xfId="2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0" fillId="0" borderId="5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8" xfId="1" applyFont="1" applyBorder="1">
      <alignment vertical="center"/>
    </xf>
    <xf numFmtId="176" fontId="3" fillId="0" borderId="9" xfId="2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4" xfId="0" applyBorder="1" applyAlignment="1"/>
    <xf numFmtId="3" fontId="0" fillId="0" borderId="5" xfId="0" applyNumberFormat="1" applyBorder="1" applyAlignment="1"/>
    <xf numFmtId="3" fontId="0" fillId="0" borderId="6" xfId="0" applyNumberFormat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>
      <alignment horizontal="center"/>
    </xf>
    <xf numFmtId="3" fontId="0" fillId="0" borderId="8" xfId="0" applyNumberFormat="1" applyBorder="1" applyAlignment="1"/>
    <xf numFmtId="3" fontId="0" fillId="0" borderId="9" xfId="0" applyNumberFormat="1" applyBorder="1" applyAlignment="1"/>
    <xf numFmtId="3" fontId="0" fillId="0" borderId="5" xfId="0" applyNumberFormat="1" applyFill="1" applyBorder="1" applyAlignment="1"/>
    <xf numFmtId="0" fontId="0" fillId="0" borderId="5" xfId="0" applyFill="1" applyBorder="1" applyAlignment="1"/>
    <xf numFmtId="3" fontId="0" fillId="0" borderId="8" xfId="0" applyNumberFormat="1" applyFill="1" applyBorder="1" applyAlignment="1"/>
    <xf numFmtId="0" fontId="0" fillId="0" borderId="5" xfId="0" applyBorder="1">
      <alignment vertical="center"/>
    </xf>
    <xf numFmtId="0" fontId="0" fillId="0" borderId="5" xfId="0" applyFill="1" applyBorder="1" applyAlignment="1">
      <alignment horizontal="center"/>
    </xf>
    <xf numFmtId="38" fontId="0" fillId="0" borderId="5" xfId="0" applyNumberFormat="1" applyBorder="1">
      <alignment vertical="center"/>
    </xf>
    <xf numFmtId="0" fontId="0" fillId="0" borderId="0" xfId="0" applyBorder="1" applyAlignment="1">
      <alignment vertical="center"/>
    </xf>
    <xf numFmtId="38" fontId="3" fillId="0" borderId="0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6" xfId="2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8" xfId="1" applyFont="1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quotePrefix="1" applyBorder="1">
      <alignment vertical="center"/>
    </xf>
    <xf numFmtId="0" fontId="0" fillId="0" borderId="0" xfId="0" quotePrefix="1" applyFill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 b="0">
                <a:latin typeface="ＭＳ 明朝" panose="02020609040205080304" pitchFamily="17" charset="-128"/>
                <a:ea typeface="ＭＳ 明朝" panose="02020609040205080304" pitchFamily="17" charset="-128"/>
              </a:rPr>
              <a:t>発注先別の比較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集計!$W$2</c:f>
              <c:strCache>
                <c:ptCount val="1"/>
              </c:strCache>
            </c:strRef>
          </c:tx>
          <c:spPr>
            <a:solidFill>
              <a:schemeClr val="accent3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集計!$H$4:$H$7</c:f>
              <c:strCache>
                <c:ptCount val="4"/>
                <c:pt idx="0">
                  <c:v>松山精工</c:v>
                </c:pt>
                <c:pt idx="1">
                  <c:v>長尾工業</c:v>
                </c:pt>
                <c:pt idx="2">
                  <c:v>ＳＫ精機</c:v>
                </c:pt>
                <c:pt idx="3">
                  <c:v>木村製作</c:v>
                </c:pt>
              </c:strCache>
            </c:strRef>
          </c:cat>
          <c:val>
            <c:numRef>
              <c:f>集計!$W$4:$W$7</c:f>
              <c:numCache>
                <c:formatCode>#,##0</c:formatCode>
                <c:ptCount val="4"/>
                <c:pt idx="0">
                  <c:v>1893148</c:v>
                </c:pt>
                <c:pt idx="1">
                  <c:v>1787713</c:v>
                </c:pt>
                <c:pt idx="2">
                  <c:v>1683571</c:v>
                </c:pt>
                <c:pt idx="3">
                  <c:v>1614681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F-40C3-A915-AC91CB993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200704"/>
        <c:axId val="196199168"/>
      </c:barChart>
      <c:lineChart>
        <c:grouping val="stacked"/>
        <c:varyColors val="0"/>
        <c:ser>
          <c:idx val="1"/>
          <c:order val="0"/>
          <c:tx>
            <c:strRef>
              <c:f>集計!$U$2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3">
                  <a:tint val="77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7"/>
            <c:spPr>
              <a:solidFill>
                <a:schemeClr val="accent3">
                  <a:tint val="77000"/>
                </a:schemeClr>
              </a:solidFill>
              <a:ln w="6350" cap="flat" cmpd="sng" algn="ctr">
                <a:solidFill>
                  <a:schemeClr val="accent3">
                    <a:tint val="77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集計!$H$4:$H$7</c:f>
              <c:strCache>
                <c:ptCount val="4"/>
                <c:pt idx="0">
                  <c:v>松山精工</c:v>
                </c:pt>
                <c:pt idx="1">
                  <c:v>長尾工業</c:v>
                </c:pt>
                <c:pt idx="2">
                  <c:v>ＳＫ精機</c:v>
                </c:pt>
                <c:pt idx="3">
                  <c:v>木村製作</c:v>
                </c:pt>
              </c:strCache>
            </c:strRef>
          </c:cat>
          <c:val>
            <c:numRef>
              <c:f>集計!$U$4:$U$7</c:f>
              <c:numCache>
                <c:formatCode>#,##0</c:formatCode>
                <c:ptCount val="4"/>
                <c:pt idx="0">
                  <c:v>91330</c:v>
                </c:pt>
                <c:pt idx="1">
                  <c:v>86440</c:v>
                </c:pt>
                <c:pt idx="2">
                  <c:v>84220</c:v>
                </c:pt>
                <c:pt idx="3">
                  <c:v>79730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F-40C3-A915-AC91CB993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191360"/>
        <c:axId val="196193280"/>
      </c:lineChart>
      <c:catAx>
        <c:axId val="19619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96193280"/>
        <c:crosses val="autoZero"/>
        <c:auto val="1"/>
        <c:lblAlgn val="ctr"/>
        <c:lblOffset val="100"/>
        <c:noMultiLvlLbl val="0"/>
      </c:catAx>
      <c:valAx>
        <c:axId val="196193280"/>
        <c:scaling>
          <c:orientation val="minMax"/>
        </c:scaling>
        <c:delete val="0"/>
        <c:axPos val="l"/>
        <c:majorGridlines>
          <c:spPr>
            <a:ln w="6350" cap="flat" cmpd="sng" algn="ctr">
              <a:noFill/>
              <a:prstDash val="solid"/>
              <a:round/>
            </a:ln>
            <a:effectLst/>
          </c:spPr>
        </c:majorGridlines>
        <c:numFmt formatCode="#,##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96191360"/>
        <c:crosses val="autoZero"/>
        <c:crossBetween val="between"/>
      </c:valAx>
      <c:valAx>
        <c:axId val="196199168"/>
        <c:scaling>
          <c:orientation val="minMax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96200704"/>
        <c:crosses val="max"/>
        <c:crossBetween val="between"/>
      </c:valAx>
      <c:catAx>
        <c:axId val="19620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199168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&amp;A</c:oddHeader>
      <c:oddFooter>Page &amp;P</c:oddFooter>
    </c:headerFooter>
    <c:pageMargins b="0.75" l="0.7" r="0.7" t="0.75" header="0.3" footer="0.3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29324</xdr:colOff>
      <xdr:row>14</xdr:row>
      <xdr:rowOff>57051</xdr:rowOff>
    </xdr:from>
    <xdr:to>
      <xdr:col>18</xdr:col>
      <xdr:colOff>762000</xdr:colOff>
      <xdr:row>37</xdr:row>
      <xdr:rowOff>63500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="85" zoomScaleNormal="85" workbookViewId="0"/>
  </sheetViews>
  <sheetFormatPr defaultRowHeight="13.5" x14ac:dyDescent="0.15"/>
  <cols>
    <col min="1" max="1" width="7.5" bestFit="1" customWidth="1"/>
    <col min="2" max="2" width="9.5" bestFit="1" customWidth="1"/>
    <col min="3" max="3" width="7.5" bestFit="1" customWidth="1"/>
    <col min="4" max="4" width="5.5" bestFit="1" customWidth="1"/>
    <col min="5" max="5" width="5.875" customWidth="1"/>
    <col min="6" max="6" width="5.625" customWidth="1"/>
    <col min="7" max="7" width="7.5" bestFit="1" customWidth="1"/>
    <col min="8" max="8" width="9.5" bestFit="1" customWidth="1"/>
    <col min="9" max="9" width="4.25" customWidth="1"/>
  </cols>
  <sheetData>
    <row r="1" spans="1:8" x14ac:dyDescent="0.15">
      <c r="A1" s="1" t="s">
        <v>7</v>
      </c>
      <c r="B1" s="1"/>
      <c r="C1" s="1"/>
      <c r="D1" s="1"/>
      <c r="F1" s="1" t="s">
        <v>27</v>
      </c>
      <c r="G1" s="1"/>
      <c r="H1" s="1"/>
    </row>
    <row r="2" spans="1:8" x14ac:dyDescent="0.15">
      <c r="A2" s="8" t="s">
        <v>10</v>
      </c>
      <c r="B2" s="8" t="s">
        <v>3</v>
      </c>
      <c r="C2" s="8" t="s">
        <v>11</v>
      </c>
      <c r="D2" s="8" t="s">
        <v>12</v>
      </c>
      <c r="F2" s="16" t="s">
        <v>1</v>
      </c>
      <c r="G2" s="8" t="s">
        <v>8</v>
      </c>
      <c r="H2" s="8" t="s">
        <v>28</v>
      </c>
    </row>
    <row r="3" spans="1:8" x14ac:dyDescent="0.15">
      <c r="A3" s="5">
        <v>1</v>
      </c>
      <c r="B3" s="5" t="s">
        <v>15</v>
      </c>
      <c r="C3" s="5" t="s">
        <v>16</v>
      </c>
      <c r="D3" s="9">
        <v>3.6999999999999998E-2</v>
      </c>
      <c r="F3" s="5">
        <v>100</v>
      </c>
      <c r="G3" s="5" t="s">
        <v>13</v>
      </c>
      <c r="H3" s="5">
        <v>124</v>
      </c>
    </row>
    <row r="4" spans="1:8" x14ac:dyDescent="0.15">
      <c r="A4" s="5">
        <v>2</v>
      </c>
      <c r="B4" s="10" t="s">
        <v>19</v>
      </c>
      <c r="C4" s="5" t="s">
        <v>20</v>
      </c>
      <c r="D4" s="9">
        <v>3.4000000000000002E-2</v>
      </c>
      <c r="F4" s="5">
        <v>200</v>
      </c>
      <c r="G4" s="5" t="s">
        <v>17</v>
      </c>
      <c r="H4" s="5">
        <v>138</v>
      </c>
    </row>
    <row r="5" spans="1:8" x14ac:dyDescent="0.15">
      <c r="A5" s="5">
        <v>3</v>
      </c>
      <c r="B5" s="5" t="s">
        <v>18</v>
      </c>
      <c r="C5" s="5" t="s">
        <v>22</v>
      </c>
      <c r="D5" s="9">
        <v>3.2000000000000001E-2</v>
      </c>
      <c r="F5" s="5">
        <v>300</v>
      </c>
      <c r="G5" s="5" t="s">
        <v>21</v>
      </c>
      <c r="H5" s="5">
        <v>149</v>
      </c>
    </row>
    <row r="6" spans="1:8" x14ac:dyDescent="0.15">
      <c r="A6" s="5">
        <v>4</v>
      </c>
      <c r="B6" s="5" t="s">
        <v>14</v>
      </c>
      <c r="C6" s="5" t="s">
        <v>23</v>
      </c>
      <c r="D6" s="9">
        <v>3.9E-2</v>
      </c>
    </row>
    <row r="7" spans="1:8" x14ac:dyDescent="0.15">
      <c r="A7" s="1"/>
      <c r="B7" s="1"/>
      <c r="C7" s="1"/>
      <c r="D7" s="1"/>
    </row>
    <row r="8" spans="1:8" x14ac:dyDescent="0.15">
      <c r="D8" s="1"/>
    </row>
    <row r="9" spans="1:8" x14ac:dyDescent="0.15">
      <c r="D9" s="1"/>
    </row>
    <row r="10" spans="1:8" x14ac:dyDescent="0.15">
      <c r="D10" s="1"/>
    </row>
    <row r="11" spans="1:8" x14ac:dyDescent="0.15">
      <c r="D11" s="1"/>
    </row>
    <row r="12" spans="1:8" x14ac:dyDescent="0.15">
      <c r="D12" s="1"/>
    </row>
  </sheetData>
  <phoneticPr fontId="4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1"/>
  <sheetViews>
    <sheetView zoomScale="70" zoomScaleNormal="70" workbookViewId="0"/>
  </sheetViews>
  <sheetFormatPr defaultRowHeight="13.5" x14ac:dyDescent="0.15"/>
  <cols>
    <col min="1" max="2" width="5.625" bestFit="1" customWidth="1"/>
    <col min="3" max="3" width="8.5" bestFit="1" customWidth="1"/>
    <col min="4" max="4" width="8.5" customWidth="1"/>
    <col min="5" max="5" width="7.5" bestFit="1" customWidth="1"/>
    <col min="6" max="6" width="7.5" customWidth="1"/>
    <col min="7" max="7" width="10.5" bestFit="1" customWidth="1"/>
    <col min="8" max="9" width="7.5" bestFit="1" customWidth="1"/>
  </cols>
  <sheetData>
    <row r="1" spans="1:11" x14ac:dyDescent="0.15">
      <c r="A1" s="44" t="s">
        <v>49</v>
      </c>
      <c r="B1" s="45" t="s">
        <v>50</v>
      </c>
      <c r="C1" s="45" t="s">
        <v>2</v>
      </c>
      <c r="D1" s="41" t="s">
        <v>3</v>
      </c>
      <c r="E1" s="45" t="s">
        <v>55</v>
      </c>
      <c r="F1" s="45" t="s">
        <v>56</v>
      </c>
      <c r="G1" s="41" t="s">
        <v>4</v>
      </c>
      <c r="H1" s="41" t="s">
        <v>5</v>
      </c>
      <c r="I1" s="2" t="s">
        <v>6</v>
      </c>
      <c r="K1" s="56"/>
    </row>
    <row r="2" spans="1:11" x14ac:dyDescent="0.15">
      <c r="A2" s="46" t="s">
        <v>51</v>
      </c>
      <c r="B2" s="5">
        <v>101</v>
      </c>
      <c r="C2" s="5" t="str">
        <f>VLOOKUP(MOD(B2,10),テーブル!$A$3:$D$6,3,0)&amp;VLOOKUP(B2,テーブル!$F$3:$H$5,2,1)</f>
        <v>Kねじ</v>
      </c>
      <c r="D2" s="5" t="str">
        <f>VLOOKUP(MOD(B2,10),テーブル!$A$3:$D$6,2,0)</f>
        <v>木村製作</v>
      </c>
      <c r="E2" s="36">
        <v>331</v>
      </c>
      <c r="F2" s="36">
        <v>308</v>
      </c>
      <c r="G2" s="43">
        <f>VLOOKUP(B2,テーブル!$F$3:$H$5,3,1)*F2</f>
        <v>38192</v>
      </c>
      <c r="H2" s="43">
        <f>ROUND(G2*VLOOKUP(MOD(B2,10),テーブル!$A$3:$D$6,4,0),-1)</f>
        <v>1410</v>
      </c>
      <c r="I2" s="47">
        <f>ROUNDUP(F2/E2,3)</f>
        <v>0.93100000000000005</v>
      </c>
    </row>
    <row r="3" spans="1:11" x14ac:dyDescent="0.15">
      <c r="A3" s="46" t="s">
        <v>53</v>
      </c>
      <c r="B3" s="5">
        <v>101</v>
      </c>
      <c r="C3" s="5" t="str">
        <f>VLOOKUP(MOD(B3,10),テーブル!$A$3:$D$6,3,0)&amp;VLOOKUP(B3,テーブル!$F$3:$H$5,2,1)</f>
        <v>Kねじ</v>
      </c>
      <c r="D3" s="5" t="str">
        <f>VLOOKUP(MOD(B3,10),テーブル!$A$3:$D$6,2,0)</f>
        <v>木村製作</v>
      </c>
      <c r="E3" s="38">
        <v>329</v>
      </c>
      <c r="F3" s="38">
        <v>300</v>
      </c>
      <c r="G3" s="43">
        <f>VLOOKUP(B3,テーブル!$F$3:$H$5,3,1)*F3</f>
        <v>37200</v>
      </c>
      <c r="H3" s="43">
        <f>ROUND(G3*VLOOKUP(MOD(B3,10),テーブル!$A$3:$D$6,4,0),-1)</f>
        <v>1380</v>
      </c>
      <c r="I3" s="47">
        <f t="shared" ref="I3:I49" si="0">ROUNDUP(F3/E3,3)</f>
        <v>0.91200000000000003</v>
      </c>
    </row>
    <row r="4" spans="1:11" x14ac:dyDescent="0.15">
      <c r="A4" s="46" t="s">
        <v>52</v>
      </c>
      <c r="B4" s="5">
        <v>101</v>
      </c>
      <c r="C4" s="5" t="str">
        <f>VLOOKUP(MOD(B4,10),テーブル!$A$3:$D$6,3,0)&amp;VLOOKUP(B4,テーブル!$F$3:$H$5,2,1)</f>
        <v>Kねじ</v>
      </c>
      <c r="D4" s="5" t="str">
        <f>VLOOKUP(MOD(B4,10),テーブル!$A$3:$D$6,2,0)</f>
        <v>木村製作</v>
      </c>
      <c r="E4" s="38">
        <v>323</v>
      </c>
      <c r="F4" s="38">
        <v>293</v>
      </c>
      <c r="G4" s="43">
        <f>VLOOKUP(B4,テーブル!$F$3:$H$5,3,1)*F4</f>
        <v>36332</v>
      </c>
      <c r="H4" s="43">
        <f>ROUND(G4*VLOOKUP(MOD(B4,10),テーブル!$A$3:$D$6,4,0),-1)</f>
        <v>1340</v>
      </c>
      <c r="I4" s="47">
        <f t="shared" si="0"/>
        <v>0.90800000000000003</v>
      </c>
    </row>
    <row r="5" spans="1:11" x14ac:dyDescent="0.15">
      <c r="A5" s="46" t="s">
        <v>54</v>
      </c>
      <c r="B5" s="5">
        <v>101</v>
      </c>
      <c r="C5" s="5" t="str">
        <f>VLOOKUP(MOD(B5,10),テーブル!$A$3:$D$6,3,0)&amp;VLOOKUP(B5,テーブル!$F$3:$H$5,2,1)</f>
        <v>Kねじ</v>
      </c>
      <c r="D5" s="5" t="str">
        <f>VLOOKUP(MOD(B5,10),テーブル!$A$3:$D$6,2,0)</f>
        <v>木村製作</v>
      </c>
      <c r="E5" s="38">
        <v>341</v>
      </c>
      <c r="F5" s="38">
        <v>331</v>
      </c>
      <c r="G5" s="43">
        <f>VLOOKUP(B5,テーブル!$F$3:$H$5,3,1)*F5</f>
        <v>41044</v>
      </c>
      <c r="H5" s="43">
        <f>ROUND(G5*VLOOKUP(MOD(B5,10),テーブル!$A$3:$D$6,4,0),-1)</f>
        <v>1520</v>
      </c>
      <c r="I5" s="47">
        <f t="shared" si="0"/>
        <v>0.97099999999999997</v>
      </c>
    </row>
    <row r="6" spans="1:11" x14ac:dyDescent="0.15">
      <c r="A6" s="46" t="s">
        <v>51</v>
      </c>
      <c r="B6" s="5">
        <v>102</v>
      </c>
      <c r="C6" s="5" t="str">
        <f>VLOOKUP(MOD(B6,10),テーブル!$A$3:$D$6,3,0)&amp;VLOOKUP(B6,テーブル!$F$3:$H$5,2,1)</f>
        <v>Sねじ</v>
      </c>
      <c r="D6" s="5" t="str">
        <f>VLOOKUP(MOD(B6,10),テーブル!$A$3:$D$6,2,0)</f>
        <v>ＳＫ精機</v>
      </c>
      <c r="E6" s="36">
        <v>366</v>
      </c>
      <c r="F6" s="36">
        <v>343</v>
      </c>
      <c r="G6" s="43">
        <f>VLOOKUP(B6,テーブル!$F$3:$H$5,3,1)*F6</f>
        <v>42532</v>
      </c>
      <c r="H6" s="43">
        <f>ROUND(G6*VLOOKUP(MOD(B6,10),テーブル!$A$3:$D$6,4,0),-1)</f>
        <v>1450</v>
      </c>
      <c r="I6" s="47">
        <f t="shared" si="0"/>
        <v>0.93800000000000006</v>
      </c>
    </row>
    <row r="7" spans="1:11" x14ac:dyDescent="0.15">
      <c r="A7" s="46" t="s">
        <v>53</v>
      </c>
      <c r="B7" s="5">
        <v>102</v>
      </c>
      <c r="C7" s="5" t="str">
        <f>VLOOKUP(MOD(B7,10),テーブル!$A$3:$D$6,3,0)&amp;VLOOKUP(B7,テーブル!$F$3:$H$5,2,1)</f>
        <v>Sねじ</v>
      </c>
      <c r="D7" s="5" t="str">
        <f>VLOOKUP(MOD(B7,10),テーブル!$A$3:$D$6,2,0)</f>
        <v>ＳＫ精機</v>
      </c>
      <c r="E7" s="38">
        <v>355</v>
      </c>
      <c r="F7" s="38">
        <v>352</v>
      </c>
      <c r="G7" s="43">
        <f>VLOOKUP(B7,テーブル!$F$3:$H$5,3,1)*F7</f>
        <v>43648</v>
      </c>
      <c r="H7" s="43">
        <f>ROUND(G7*VLOOKUP(MOD(B7,10),テーブル!$A$3:$D$6,4,0),-1)</f>
        <v>1480</v>
      </c>
      <c r="I7" s="47">
        <f t="shared" si="0"/>
        <v>0.99199999999999999</v>
      </c>
    </row>
    <row r="8" spans="1:11" x14ac:dyDescent="0.15">
      <c r="A8" s="46" t="s">
        <v>52</v>
      </c>
      <c r="B8" s="5">
        <v>102</v>
      </c>
      <c r="C8" s="5" t="str">
        <f>VLOOKUP(MOD(B8,10),テーブル!$A$3:$D$6,3,0)&amp;VLOOKUP(B8,テーブル!$F$3:$H$5,2,1)</f>
        <v>Sねじ</v>
      </c>
      <c r="D8" s="5" t="str">
        <f>VLOOKUP(MOD(B8,10),テーブル!$A$3:$D$6,2,0)</f>
        <v>ＳＫ精機</v>
      </c>
      <c r="E8" s="38">
        <v>354</v>
      </c>
      <c r="F8" s="38">
        <v>356</v>
      </c>
      <c r="G8" s="43">
        <f>VLOOKUP(B8,テーブル!$F$3:$H$5,3,1)*F8</f>
        <v>44144</v>
      </c>
      <c r="H8" s="43">
        <f>ROUND(G8*VLOOKUP(MOD(B8,10),テーブル!$A$3:$D$6,4,0),-1)</f>
        <v>1500</v>
      </c>
      <c r="I8" s="47">
        <f t="shared" si="0"/>
        <v>1.0059999999999998</v>
      </c>
    </row>
    <row r="9" spans="1:11" x14ac:dyDescent="0.15">
      <c r="A9" s="46" t="s">
        <v>54</v>
      </c>
      <c r="B9" s="5">
        <v>102</v>
      </c>
      <c r="C9" s="5" t="str">
        <f>VLOOKUP(MOD(B9,10),テーブル!$A$3:$D$6,3,0)&amp;VLOOKUP(B9,テーブル!$F$3:$H$5,2,1)</f>
        <v>Sねじ</v>
      </c>
      <c r="D9" s="5" t="str">
        <f>VLOOKUP(MOD(B9,10),テーブル!$A$3:$D$6,2,0)</f>
        <v>ＳＫ精機</v>
      </c>
      <c r="E9" s="38">
        <v>387</v>
      </c>
      <c r="F9" s="38">
        <v>320</v>
      </c>
      <c r="G9" s="43">
        <f>VLOOKUP(B9,テーブル!$F$3:$H$5,3,1)*F9</f>
        <v>39680</v>
      </c>
      <c r="H9" s="43">
        <f>ROUND(G9*VLOOKUP(MOD(B9,10),テーブル!$A$3:$D$6,4,0),-1)</f>
        <v>1350</v>
      </c>
      <c r="I9" s="47">
        <f t="shared" si="0"/>
        <v>0.82699999999999996</v>
      </c>
    </row>
    <row r="10" spans="1:11" x14ac:dyDescent="0.15">
      <c r="A10" s="46" t="s">
        <v>51</v>
      </c>
      <c r="B10" s="5">
        <v>103</v>
      </c>
      <c r="C10" s="5" t="str">
        <f>VLOOKUP(MOD(B10,10),テーブル!$A$3:$D$6,3,0)&amp;VLOOKUP(B10,テーブル!$F$3:$H$5,2,1)</f>
        <v>Nねじ</v>
      </c>
      <c r="D10" s="5" t="str">
        <f>VLOOKUP(MOD(B10,10),テーブル!$A$3:$D$6,2,0)</f>
        <v>長尾工業</v>
      </c>
      <c r="E10" s="36">
        <v>314</v>
      </c>
      <c r="F10" s="36">
        <v>301</v>
      </c>
      <c r="G10" s="43">
        <f>VLOOKUP(B10,テーブル!$F$3:$H$5,3,1)*F10</f>
        <v>37324</v>
      </c>
      <c r="H10" s="43">
        <f>ROUND(G10*VLOOKUP(MOD(B10,10),テーブル!$A$3:$D$6,4,0),-1)</f>
        <v>1190</v>
      </c>
      <c r="I10" s="47">
        <f t="shared" si="0"/>
        <v>0.95899999999999996</v>
      </c>
    </row>
    <row r="11" spans="1:11" x14ac:dyDescent="0.15">
      <c r="A11" s="46" t="s">
        <v>53</v>
      </c>
      <c r="B11" s="5">
        <v>103</v>
      </c>
      <c r="C11" s="5" t="str">
        <f>VLOOKUP(MOD(B11,10),テーブル!$A$3:$D$6,3,0)&amp;VLOOKUP(B11,テーブル!$F$3:$H$5,2,1)</f>
        <v>Nねじ</v>
      </c>
      <c r="D11" s="5" t="str">
        <f>VLOOKUP(MOD(B11,10),テーブル!$A$3:$D$6,2,0)</f>
        <v>長尾工業</v>
      </c>
      <c r="E11" s="38">
        <v>300</v>
      </c>
      <c r="F11" s="38">
        <v>313</v>
      </c>
      <c r="G11" s="43">
        <f>VLOOKUP(B11,テーブル!$F$3:$H$5,3,1)*F11</f>
        <v>38812</v>
      </c>
      <c r="H11" s="43">
        <f>ROUND(G11*VLOOKUP(MOD(B11,10),テーブル!$A$3:$D$6,4,0),-1)</f>
        <v>1240</v>
      </c>
      <c r="I11" s="47">
        <f t="shared" si="0"/>
        <v>1.0439999999999998</v>
      </c>
    </row>
    <row r="12" spans="1:11" x14ac:dyDescent="0.15">
      <c r="A12" s="46" t="s">
        <v>52</v>
      </c>
      <c r="B12" s="5">
        <v>103</v>
      </c>
      <c r="C12" s="5" t="str">
        <f>VLOOKUP(MOD(B12,10),テーブル!$A$3:$D$6,3,0)&amp;VLOOKUP(B12,テーブル!$F$3:$H$5,2,1)</f>
        <v>Nねじ</v>
      </c>
      <c r="D12" s="5" t="str">
        <f>VLOOKUP(MOD(B12,10),テーブル!$A$3:$D$6,2,0)</f>
        <v>長尾工業</v>
      </c>
      <c r="E12" s="38">
        <v>306</v>
      </c>
      <c r="F12" s="38">
        <v>325</v>
      </c>
      <c r="G12" s="43">
        <f>VLOOKUP(B12,テーブル!$F$3:$H$5,3,1)*F12</f>
        <v>40300</v>
      </c>
      <c r="H12" s="43">
        <f>ROUND(G12*VLOOKUP(MOD(B12,10),テーブル!$A$3:$D$6,4,0),-1)</f>
        <v>1290</v>
      </c>
      <c r="I12" s="47">
        <f t="shared" si="0"/>
        <v>1.0629999999999999</v>
      </c>
    </row>
    <row r="13" spans="1:11" x14ac:dyDescent="0.15">
      <c r="A13" s="46" t="s">
        <v>54</v>
      </c>
      <c r="B13" s="5">
        <v>103</v>
      </c>
      <c r="C13" s="5" t="str">
        <f>VLOOKUP(MOD(B13,10),テーブル!$A$3:$D$6,3,0)&amp;VLOOKUP(B13,テーブル!$F$3:$H$5,2,1)</f>
        <v>Nねじ</v>
      </c>
      <c r="D13" s="5" t="str">
        <f>VLOOKUP(MOD(B13,10),テーブル!$A$3:$D$6,2,0)</f>
        <v>長尾工業</v>
      </c>
      <c r="E13" s="38">
        <v>336</v>
      </c>
      <c r="F13" s="38">
        <v>263</v>
      </c>
      <c r="G13" s="43">
        <f>VLOOKUP(B13,テーブル!$F$3:$H$5,3,1)*F13</f>
        <v>32612</v>
      </c>
      <c r="H13" s="43">
        <f>ROUND(G13*VLOOKUP(MOD(B13,10),テーブル!$A$3:$D$6,4,0),-1)</f>
        <v>1040</v>
      </c>
      <c r="I13" s="47">
        <f t="shared" si="0"/>
        <v>0.78300000000000003</v>
      </c>
    </row>
    <row r="14" spans="1:11" x14ac:dyDescent="0.15">
      <c r="A14" s="46" t="s">
        <v>51</v>
      </c>
      <c r="B14" s="5">
        <v>104</v>
      </c>
      <c r="C14" s="5" t="str">
        <f>VLOOKUP(MOD(B14,10),テーブル!$A$3:$D$6,3,0)&amp;VLOOKUP(B14,テーブル!$F$3:$H$5,2,1)</f>
        <v>Mねじ</v>
      </c>
      <c r="D14" s="5" t="str">
        <f>VLOOKUP(MOD(B14,10),テーブル!$A$3:$D$6,2,0)</f>
        <v>松山精工</v>
      </c>
      <c r="E14" s="36">
        <v>325</v>
      </c>
      <c r="F14" s="36">
        <v>303</v>
      </c>
      <c r="G14" s="43">
        <f>VLOOKUP(B14,テーブル!$F$3:$H$5,3,1)*F14</f>
        <v>37572</v>
      </c>
      <c r="H14" s="43">
        <f>ROUND(G14*VLOOKUP(MOD(B14,10),テーブル!$A$3:$D$6,4,0),-1)</f>
        <v>1470</v>
      </c>
      <c r="I14" s="47">
        <f t="shared" si="0"/>
        <v>0.93300000000000005</v>
      </c>
    </row>
    <row r="15" spans="1:11" x14ac:dyDescent="0.15">
      <c r="A15" s="46" t="s">
        <v>53</v>
      </c>
      <c r="B15" s="5">
        <v>104</v>
      </c>
      <c r="C15" s="5" t="str">
        <f>VLOOKUP(MOD(B15,10),テーブル!$A$3:$D$6,3,0)&amp;VLOOKUP(B15,テーブル!$F$3:$H$5,2,1)</f>
        <v>Mねじ</v>
      </c>
      <c r="D15" s="5" t="str">
        <f>VLOOKUP(MOD(B15,10),テーブル!$A$3:$D$6,2,0)</f>
        <v>松山精工</v>
      </c>
      <c r="E15" s="38">
        <v>339</v>
      </c>
      <c r="F15" s="38">
        <v>307</v>
      </c>
      <c r="G15" s="43">
        <f>VLOOKUP(B15,テーブル!$F$3:$H$5,3,1)*F15</f>
        <v>38068</v>
      </c>
      <c r="H15" s="43">
        <f>ROUND(G15*VLOOKUP(MOD(B15,10),テーブル!$A$3:$D$6,4,0),-1)</f>
        <v>1480</v>
      </c>
      <c r="I15" s="47">
        <f t="shared" si="0"/>
        <v>0.90600000000000003</v>
      </c>
    </row>
    <row r="16" spans="1:11" x14ac:dyDescent="0.15">
      <c r="A16" s="46" t="s">
        <v>52</v>
      </c>
      <c r="B16" s="5">
        <v>104</v>
      </c>
      <c r="C16" s="5" t="str">
        <f>VLOOKUP(MOD(B16,10),テーブル!$A$3:$D$6,3,0)&amp;VLOOKUP(B16,テーブル!$F$3:$H$5,2,1)</f>
        <v>Mねじ</v>
      </c>
      <c r="D16" s="5" t="str">
        <f>VLOOKUP(MOD(B16,10),テーブル!$A$3:$D$6,2,0)</f>
        <v>松山精工</v>
      </c>
      <c r="E16" s="38">
        <v>321</v>
      </c>
      <c r="F16" s="38">
        <v>316</v>
      </c>
      <c r="G16" s="43">
        <f>VLOOKUP(B16,テーブル!$F$3:$H$5,3,1)*F16</f>
        <v>39184</v>
      </c>
      <c r="H16" s="43">
        <f>ROUND(G16*VLOOKUP(MOD(B16,10),テーブル!$A$3:$D$6,4,0),-1)</f>
        <v>1530</v>
      </c>
      <c r="I16" s="47">
        <f t="shared" si="0"/>
        <v>0.98499999999999999</v>
      </c>
    </row>
    <row r="17" spans="1:9" x14ac:dyDescent="0.15">
      <c r="A17" s="46" t="s">
        <v>54</v>
      </c>
      <c r="B17" s="5">
        <v>104</v>
      </c>
      <c r="C17" s="5" t="str">
        <f>VLOOKUP(MOD(B17,10),テーブル!$A$3:$D$6,3,0)&amp;VLOOKUP(B17,テーブル!$F$3:$H$5,2,1)</f>
        <v>Mねじ</v>
      </c>
      <c r="D17" s="5" t="str">
        <f>VLOOKUP(MOD(B17,10),テーブル!$A$3:$D$6,2,0)</f>
        <v>松山精工</v>
      </c>
      <c r="E17" s="38">
        <v>316</v>
      </c>
      <c r="F17" s="38">
        <v>286</v>
      </c>
      <c r="G17" s="43">
        <f>VLOOKUP(B17,テーブル!$F$3:$H$5,3,1)*F17</f>
        <v>35464</v>
      </c>
      <c r="H17" s="43">
        <f>ROUND(G17*VLOOKUP(MOD(B17,10),テーブル!$A$3:$D$6,4,0),-1)</f>
        <v>1380</v>
      </c>
      <c r="I17" s="47">
        <f t="shared" si="0"/>
        <v>0.90600000000000003</v>
      </c>
    </row>
    <row r="18" spans="1:9" x14ac:dyDescent="0.15">
      <c r="A18" s="46" t="s">
        <v>51</v>
      </c>
      <c r="B18" s="5">
        <v>201</v>
      </c>
      <c r="C18" s="5" t="str">
        <f>VLOOKUP(MOD(B18,10),テーブル!$A$3:$D$6,3,0)&amp;VLOOKUP(B18,テーブル!$F$3:$H$5,2,1)</f>
        <v>Kボルト</v>
      </c>
      <c r="D18" s="5" t="str">
        <f>VLOOKUP(MOD(B18,10),テーブル!$A$3:$D$6,2,0)</f>
        <v>木村製作</v>
      </c>
      <c r="E18" s="36">
        <v>352</v>
      </c>
      <c r="F18" s="36">
        <v>341</v>
      </c>
      <c r="G18" s="43">
        <f>VLOOKUP(B18,テーブル!$F$3:$H$5,3,1)*F18</f>
        <v>47058</v>
      </c>
      <c r="H18" s="43">
        <f>ROUND(G18*VLOOKUP(MOD(B18,10),テーブル!$A$3:$D$6,4,0),-1)</f>
        <v>1740</v>
      </c>
      <c r="I18" s="47">
        <f t="shared" si="0"/>
        <v>0.96899999999999997</v>
      </c>
    </row>
    <row r="19" spans="1:9" x14ac:dyDescent="0.15">
      <c r="A19" s="46" t="s">
        <v>53</v>
      </c>
      <c r="B19" s="5">
        <v>201</v>
      </c>
      <c r="C19" s="5" t="str">
        <f>VLOOKUP(MOD(B19,10),テーブル!$A$3:$D$6,3,0)&amp;VLOOKUP(B19,テーブル!$F$3:$H$5,2,1)</f>
        <v>Kボルト</v>
      </c>
      <c r="D19" s="5" t="str">
        <f>VLOOKUP(MOD(B19,10),テーブル!$A$3:$D$6,2,0)</f>
        <v>木村製作</v>
      </c>
      <c r="E19" s="38">
        <v>347</v>
      </c>
      <c r="F19" s="38">
        <v>332</v>
      </c>
      <c r="G19" s="43">
        <f>VLOOKUP(B19,テーブル!$F$3:$H$5,3,1)*F19</f>
        <v>45816</v>
      </c>
      <c r="H19" s="43">
        <f>ROUND(G19*VLOOKUP(MOD(B19,10),テーブル!$A$3:$D$6,4,0),-1)</f>
        <v>1700</v>
      </c>
      <c r="I19" s="47">
        <f t="shared" si="0"/>
        <v>0.95699999999999996</v>
      </c>
    </row>
    <row r="20" spans="1:9" x14ac:dyDescent="0.15">
      <c r="A20" s="46" t="s">
        <v>52</v>
      </c>
      <c r="B20" s="5">
        <v>201</v>
      </c>
      <c r="C20" s="5" t="str">
        <f>VLOOKUP(MOD(B20,10),テーブル!$A$3:$D$6,3,0)&amp;VLOOKUP(B20,テーブル!$F$3:$H$5,2,1)</f>
        <v>Kボルト</v>
      </c>
      <c r="D20" s="5" t="str">
        <f>VLOOKUP(MOD(B20,10),テーブル!$A$3:$D$6,2,0)</f>
        <v>木村製作</v>
      </c>
      <c r="E20" s="38">
        <v>341</v>
      </c>
      <c r="F20" s="38">
        <v>346</v>
      </c>
      <c r="G20" s="43">
        <f>VLOOKUP(B20,テーブル!$F$3:$H$5,3,1)*F20</f>
        <v>47748</v>
      </c>
      <c r="H20" s="43">
        <f>ROUND(G20*VLOOKUP(MOD(B20,10),テーブル!$A$3:$D$6,4,0),-1)</f>
        <v>1770</v>
      </c>
      <c r="I20" s="47">
        <f t="shared" si="0"/>
        <v>1.0149999999999999</v>
      </c>
    </row>
    <row r="21" spans="1:9" x14ac:dyDescent="0.15">
      <c r="A21" s="46" t="s">
        <v>54</v>
      </c>
      <c r="B21" s="5">
        <v>201</v>
      </c>
      <c r="C21" s="5" t="str">
        <f>VLOOKUP(MOD(B21,10),テーブル!$A$3:$D$6,3,0)&amp;VLOOKUP(B21,テーブル!$F$3:$H$5,2,1)</f>
        <v>Kボルト</v>
      </c>
      <c r="D21" s="5" t="str">
        <f>VLOOKUP(MOD(B21,10),テーブル!$A$3:$D$6,2,0)</f>
        <v>木村製作</v>
      </c>
      <c r="E21" s="38">
        <v>369</v>
      </c>
      <c r="F21" s="38">
        <v>346</v>
      </c>
      <c r="G21" s="43">
        <f>VLOOKUP(B21,テーブル!$F$3:$H$5,3,1)*F21</f>
        <v>47748</v>
      </c>
      <c r="H21" s="43">
        <f>ROUND(G21*VLOOKUP(MOD(B21,10),テーブル!$A$3:$D$6,4,0),-1)</f>
        <v>1770</v>
      </c>
      <c r="I21" s="47">
        <f t="shared" si="0"/>
        <v>0.93800000000000006</v>
      </c>
    </row>
    <row r="22" spans="1:9" x14ac:dyDescent="0.15">
      <c r="A22" s="46" t="s">
        <v>51</v>
      </c>
      <c r="B22" s="5">
        <v>202</v>
      </c>
      <c r="C22" s="5" t="str">
        <f>VLOOKUP(MOD(B22,10),テーブル!$A$3:$D$6,3,0)&amp;VLOOKUP(B22,テーブル!$F$3:$H$5,2,1)</f>
        <v>Sボルト</v>
      </c>
      <c r="D22" s="5" t="str">
        <f>VLOOKUP(MOD(B22,10),テーブル!$A$3:$D$6,2,0)</f>
        <v>ＳＫ精機</v>
      </c>
      <c r="E22" s="36">
        <v>338</v>
      </c>
      <c r="F22" s="36">
        <v>326</v>
      </c>
      <c r="G22" s="43">
        <f>VLOOKUP(B22,テーブル!$F$3:$H$5,3,1)*F22</f>
        <v>44988</v>
      </c>
      <c r="H22" s="43">
        <f>ROUND(G22*VLOOKUP(MOD(B22,10),テーブル!$A$3:$D$6,4,0),-1)</f>
        <v>1530</v>
      </c>
      <c r="I22" s="47">
        <f t="shared" si="0"/>
        <v>0.96499999999999997</v>
      </c>
    </row>
    <row r="23" spans="1:9" x14ac:dyDescent="0.15">
      <c r="A23" s="46" t="s">
        <v>53</v>
      </c>
      <c r="B23" s="5">
        <v>202</v>
      </c>
      <c r="C23" s="5" t="str">
        <f>VLOOKUP(MOD(B23,10),テーブル!$A$3:$D$6,3,0)&amp;VLOOKUP(B23,テーブル!$F$3:$H$5,2,1)</f>
        <v>Sボルト</v>
      </c>
      <c r="D23" s="5" t="str">
        <f>VLOOKUP(MOD(B23,10),テーブル!$A$3:$D$6,2,0)</f>
        <v>ＳＫ精機</v>
      </c>
      <c r="E23" s="38">
        <v>334</v>
      </c>
      <c r="F23" s="38">
        <v>317</v>
      </c>
      <c r="G23" s="43">
        <f>VLOOKUP(B23,テーブル!$F$3:$H$5,3,1)*F23</f>
        <v>43746</v>
      </c>
      <c r="H23" s="43">
        <f>ROUND(G23*VLOOKUP(MOD(B23,10),テーブル!$A$3:$D$6,4,0),-1)</f>
        <v>1490</v>
      </c>
      <c r="I23" s="47">
        <f t="shared" si="0"/>
        <v>0.95</v>
      </c>
    </row>
    <row r="24" spans="1:9" x14ac:dyDescent="0.15">
      <c r="A24" s="46" t="s">
        <v>52</v>
      </c>
      <c r="B24" s="5">
        <v>202</v>
      </c>
      <c r="C24" s="5" t="str">
        <f>VLOOKUP(MOD(B24,10),テーブル!$A$3:$D$6,3,0)&amp;VLOOKUP(B24,テーブル!$F$3:$H$5,2,1)</f>
        <v>Sボルト</v>
      </c>
      <c r="D24" s="5" t="str">
        <f>VLOOKUP(MOD(B24,10),テーブル!$A$3:$D$6,2,0)</f>
        <v>ＳＫ精機</v>
      </c>
      <c r="E24" s="38">
        <v>327</v>
      </c>
      <c r="F24" s="38">
        <v>316</v>
      </c>
      <c r="G24" s="43">
        <f>VLOOKUP(B24,テーブル!$F$3:$H$5,3,1)*F24</f>
        <v>43608</v>
      </c>
      <c r="H24" s="43">
        <f>ROUND(G24*VLOOKUP(MOD(B24,10),テーブル!$A$3:$D$6,4,0),-1)</f>
        <v>1480</v>
      </c>
      <c r="I24" s="47">
        <f t="shared" si="0"/>
        <v>0.96699999999999997</v>
      </c>
    </row>
    <row r="25" spans="1:9" x14ac:dyDescent="0.15">
      <c r="A25" s="46" t="s">
        <v>54</v>
      </c>
      <c r="B25" s="5">
        <v>202</v>
      </c>
      <c r="C25" s="5" t="str">
        <f>VLOOKUP(MOD(B25,10),テーブル!$A$3:$D$6,3,0)&amp;VLOOKUP(B25,テーブル!$F$3:$H$5,2,1)</f>
        <v>Sボルト</v>
      </c>
      <c r="D25" s="5" t="str">
        <f>VLOOKUP(MOD(B25,10),テーブル!$A$3:$D$6,2,0)</f>
        <v>ＳＫ精機</v>
      </c>
      <c r="E25" s="38">
        <v>351</v>
      </c>
      <c r="F25" s="38">
        <v>346</v>
      </c>
      <c r="G25" s="43">
        <f>VLOOKUP(B25,テーブル!$F$3:$H$5,3,1)*F25</f>
        <v>47748</v>
      </c>
      <c r="H25" s="43">
        <f>ROUND(G25*VLOOKUP(MOD(B25,10),テーブル!$A$3:$D$6,4,0),-1)</f>
        <v>1620</v>
      </c>
      <c r="I25" s="47">
        <f t="shared" si="0"/>
        <v>0.98599999999999999</v>
      </c>
    </row>
    <row r="26" spans="1:9" x14ac:dyDescent="0.15">
      <c r="A26" s="46" t="s">
        <v>51</v>
      </c>
      <c r="B26" s="5">
        <v>203</v>
      </c>
      <c r="C26" s="5" t="str">
        <f>VLOOKUP(MOD(B26,10),テーブル!$A$3:$D$6,3,0)&amp;VLOOKUP(B26,テーブル!$F$3:$H$5,2,1)</f>
        <v>Nボルト</v>
      </c>
      <c r="D26" s="5" t="str">
        <f>VLOOKUP(MOD(B26,10),テーブル!$A$3:$D$6,2,0)</f>
        <v>長尾工業</v>
      </c>
      <c r="E26" s="36">
        <v>374</v>
      </c>
      <c r="F26" s="36">
        <v>350</v>
      </c>
      <c r="G26" s="43">
        <f>VLOOKUP(B26,テーブル!$F$3:$H$5,3,1)*F26</f>
        <v>48300</v>
      </c>
      <c r="H26" s="43">
        <f>ROUND(G26*VLOOKUP(MOD(B26,10),テーブル!$A$3:$D$6,4,0),-1)</f>
        <v>1550</v>
      </c>
      <c r="I26" s="47">
        <f t="shared" si="0"/>
        <v>0.93600000000000005</v>
      </c>
    </row>
    <row r="27" spans="1:9" x14ac:dyDescent="0.15">
      <c r="A27" s="46" t="s">
        <v>53</v>
      </c>
      <c r="B27" s="5">
        <v>203</v>
      </c>
      <c r="C27" s="5" t="str">
        <f>VLOOKUP(MOD(B27,10),テーブル!$A$3:$D$6,3,0)&amp;VLOOKUP(B27,テーブル!$F$3:$H$5,2,1)</f>
        <v>Nボルト</v>
      </c>
      <c r="D27" s="5" t="str">
        <f>VLOOKUP(MOD(B27,10),テーブル!$A$3:$D$6,2,0)</f>
        <v>長尾工業</v>
      </c>
      <c r="E27" s="38">
        <v>389</v>
      </c>
      <c r="F27" s="38">
        <v>337</v>
      </c>
      <c r="G27" s="43">
        <f>VLOOKUP(B27,テーブル!$F$3:$H$5,3,1)*F27</f>
        <v>46506</v>
      </c>
      <c r="H27" s="43">
        <f>ROUND(G27*VLOOKUP(MOD(B27,10),テーブル!$A$3:$D$6,4,0),-1)</f>
        <v>1490</v>
      </c>
      <c r="I27" s="47">
        <f t="shared" si="0"/>
        <v>0.86699999999999999</v>
      </c>
    </row>
    <row r="28" spans="1:9" x14ac:dyDescent="0.15">
      <c r="A28" s="46" t="s">
        <v>52</v>
      </c>
      <c r="B28" s="5">
        <v>203</v>
      </c>
      <c r="C28" s="5" t="str">
        <f>VLOOKUP(MOD(B28,10),テーブル!$A$3:$D$6,3,0)&amp;VLOOKUP(B28,テーブル!$F$3:$H$5,2,1)</f>
        <v>Nボルト</v>
      </c>
      <c r="D28" s="5" t="str">
        <f>VLOOKUP(MOD(B28,10),テーブル!$A$3:$D$6,2,0)</f>
        <v>長尾工業</v>
      </c>
      <c r="E28" s="38">
        <v>381</v>
      </c>
      <c r="F28" s="38">
        <v>346</v>
      </c>
      <c r="G28" s="43">
        <f>VLOOKUP(B28,テーブル!$F$3:$H$5,3,1)*F28</f>
        <v>47748</v>
      </c>
      <c r="H28" s="43">
        <f>ROUND(G28*VLOOKUP(MOD(B28,10),テーブル!$A$3:$D$6,4,0),-1)</f>
        <v>1530</v>
      </c>
      <c r="I28" s="47">
        <f t="shared" si="0"/>
        <v>0.90900000000000003</v>
      </c>
    </row>
    <row r="29" spans="1:9" x14ac:dyDescent="0.15">
      <c r="A29" s="46" t="s">
        <v>54</v>
      </c>
      <c r="B29" s="5">
        <v>203</v>
      </c>
      <c r="C29" s="5" t="str">
        <f>VLOOKUP(MOD(B29,10),テーブル!$A$3:$D$6,3,0)&amp;VLOOKUP(B29,テーブル!$F$3:$H$5,2,1)</f>
        <v>Nボルト</v>
      </c>
      <c r="D29" s="5" t="str">
        <f>VLOOKUP(MOD(B29,10),テーブル!$A$3:$D$6,2,0)</f>
        <v>長尾工業</v>
      </c>
      <c r="E29" s="38">
        <v>351</v>
      </c>
      <c r="F29" s="38">
        <v>367</v>
      </c>
      <c r="G29" s="43">
        <f>VLOOKUP(B29,テーブル!$F$3:$H$5,3,1)*F29</f>
        <v>50646</v>
      </c>
      <c r="H29" s="43">
        <f>ROUND(G29*VLOOKUP(MOD(B29,10),テーブル!$A$3:$D$6,4,0),-1)</f>
        <v>1620</v>
      </c>
      <c r="I29" s="47">
        <f t="shared" si="0"/>
        <v>1.0459999999999998</v>
      </c>
    </row>
    <row r="30" spans="1:9" x14ac:dyDescent="0.15">
      <c r="A30" s="46" t="s">
        <v>51</v>
      </c>
      <c r="B30" s="5">
        <v>204</v>
      </c>
      <c r="C30" s="5" t="str">
        <f>VLOOKUP(MOD(B30,10),テーブル!$A$3:$D$6,3,0)&amp;VLOOKUP(B30,テーブル!$F$3:$H$5,2,1)</f>
        <v>Mボルト</v>
      </c>
      <c r="D30" s="5" t="str">
        <f>VLOOKUP(MOD(B30,10),テーブル!$A$3:$D$6,2,0)</f>
        <v>松山精工</v>
      </c>
      <c r="E30" s="36">
        <v>377</v>
      </c>
      <c r="F30" s="36">
        <v>356</v>
      </c>
      <c r="G30" s="43">
        <f>VLOOKUP(B30,テーブル!$F$3:$H$5,3,1)*F30</f>
        <v>49128</v>
      </c>
      <c r="H30" s="43">
        <f>ROUND(G30*VLOOKUP(MOD(B30,10),テーブル!$A$3:$D$6,4,0),-1)</f>
        <v>1920</v>
      </c>
      <c r="I30" s="47">
        <f t="shared" si="0"/>
        <v>0.94499999999999995</v>
      </c>
    </row>
    <row r="31" spans="1:9" x14ac:dyDescent="0.15">
      <c r="A31" s="46" t="s">
        <v>53</v>
      </c>
      <c r="B31" s="5">
        <v>204</v>
      </c>
      <c r="C31" s="5" t="str">
        <f>VLOOKUP(MOD(B31,10),テーブル!$A$3:$D$6,3,0)&amp;VLOOKUP(B31,テーブル!$F$3:$H$5,2,1)</f>
        <v>Mボルト</v>
      </c>
      <c r="D31" s="5" t="str">
        <f>VLOOKUP(MOD(B31,10),テーブル!$A$3:$D$6,2,0)</f>
        <v>松山精工</v>
      </c>
      <c r="E31" s="38">
        <v>392</v>
      </c>
      <c r="F31" s="38">
        <v>367</v>
      </c>
      <c r="G31" s="43">
        <f>VLOOKUP(B31,テーブル!$F$3:$H$5,3,1)*F31</f>
        <v>50646</v>
      </c>
      <c r="H31" s="43">
        <f>ROUND(G31*VLOOKUP(MOD(B31,10),テーブル!$A$3:$D$6,4,0),-1)</f>
        <v>1980</v>
      </c>
      <c r="I31" s="47">
        <f t="shared" si="0"/>
        <v>0.93700000000000006</v>
      </c>
    </row>
    <row r="32" spans="1:9" x14ac:dyDescent="0.15">
      <c r="A32" s="46" t="s">
        <v>52</v>
      </c>
      <c r="B32" s="5">
        <v>204</v>
      </c>
      <c r="C32" s="5" t="str">
        <f>VLOOKUP(MOD(B32,10),テーブル!$A$3:$D$6,3,0)&amp;VLOOKUP(B32,テーブル!$F$3:$H$5,2,1)</f>
        <v>Mボルト</v>
      </c>
      <c r="D32" s="5" t="str">
        <f>VLOOKUP(MOD(B32,10),テーブル!$A$3:$D$6,2,0)</f>
        <v>松山精工</v>
      </c>
      <c r="E32" s="38">
        <v>406</v>
      </c>
      <c r="F32" s="38">
        <v>370</v>
      </c>
      <c r="G32" s="43">
        <f>VLOOKUP(B32,テーブル!$F$3:$H$5,3,1)*F32</f>
        <v>51060</v>
      </c>
      <c r="H32" s="43">
        <f>ROUND(G32*VLOOKUP(MOD(B32,10),テーブル!$A$3:$D$6,4,0),-1)</f>
        <v>1990</v>
      </c>
      <c r="I32" s="47">
        <f t="shared" si="0"/>
        <v>0.91200000000000003</v>
      </c>
    </row>
    <row r="33" spans="1:9" x14ac:dyDescent="0.15">
      <c r="A33" s="46" t="s">
        <v>54</v>
      </c>
      <c r="B33" s="5">
        <v>204</v>
      </c>
      <c r="C33" s="5" t="str">
        <f>VLOOKUP(MOD(B33,10),テーブル!$A$3:$D$6,3,0)&amp;VLOOKUP(B33,テーブル!$F$3:$H$5,2,1)</f>
        <v>Mボルト</v>
      </c>
      <c r="D33" s="5" t="str">
        <f>VLOOKUP(MOD(B33,10),テーブル!$A$3:$D$6,2,0)</f>
        <v>松山精工</v>
      </c>
      <c r="E33" s="38">
        <v>332</v>
      </c>
      <c r="F33" s="38">
        <v>330</v>
      </c>
      <c r="G33" s="43">
        <f>VLOOKUP(B33,テーブル!$F$3:$H$5,3,1)*F33</f>
        <v>45540</v>
      </c>
      <c r="H33" s="43">
        <f>ROUND(G33*VLOOKUP(MOD(B33,10),テーブル!$A$3:$D$6,4,0),-1)</f>
        <v>1780</v>
      </c>
      <c r="I33" s="47">
        <f t="shared" si="0"/>
        <v>0.99399999999999999</v>
      </c>
    </row>
    <row r="34" spans="1:9" x14ac:dyDescent="0.15">
      <c r="A34" s="46" t="s">
        <v>51</v>
      </c>
      <c r="B34" s="5">
        <v>301</v>
      </c>
      <c r="C34" s="5" t="str">
        <f>VLOOKUP(MOD(B34,10),テーブル!$A$3:$D$6,3,0)&amp;VLOOKUP(B34,テーブル!$F$3:$H$5,2,1)</f>
        <v>Kナット</v>
      </c>
      <c r="D34" s="5" t="str">
        <f>VLOOKUP(MOD(B34,10),テーブル!$A$3:$D$6,2,0)</f>
        <v>木村製作</v>
      </c>
      <c r="E34" s="36">
        <v>310</v>
      </c>
      <c r="F34" s="36">
        <v>292</v>
      </c>
      <c r="G34" s="43">
        <f>VLOOKUP(B34,テーブル!$F$3:$H$5,3,1)*F34</f>
        <v>43508</v>
      </c>
      <c r="H34" s="43">
        <f>ROUND(G34*VLOOKUP(MOD(B34,10),テーブル!$A$3:$D$6,4,0),-1)</f>
        <v>1610</v>
      </c>
      <c r="I34" s="47">
        <f t="shared" si="0"/>
        <v>0.94199999999999995</v>
      </c>
    </row>
    <row r="35" spans="1:9" x14ac:dyDescent="0.15">
      <c r="A35" s="46" t="s">
        <v>53</v>
      </c>
      <c r="B35" s="5">
        <v>301</v>
      </c>
      <c r="C35" s="5" t="str">
        <f>VLOOKUP(MOD(B35,10),テーブル!$A$3:$D$6,3,0)&amp;VLOOKUP(B35,テーブル!$F$3:$H$5,2,1)</f>
        <v>Kナット</v>
      </c>
      <c r="D35" s="5" t="str">
        <f>VLOOKUP(MOD(B35,10),テーブル!$A$3:$D$6,2,0)</f>
        <v>木村製作</v>
      </c>
      <c r="E35" s="38">
        <v>313</v>
      </c>
      <c r="F35" s="38">
        <v>293</v>
      </c>
      <c r="G35" s="43">
        <f>VLOOKUP(B35,テーブル!$F$3:$H$5,3,1)*F35</f>
        <v>43657</v>
      </c>
      <c r="H35" s="43">
        <f>ROUND(G35*VLOOKUP(MOD(B35,10),テーブル!$A$3:$D$6,4,0),-1)</f>
        <v>1620</v>
      </c>
      <c r="I35" s="47">
        <f t="shared" si="0"/>
        <v>0.93700000000000006</v>
      </c>
    </row>
    <row r="36" spans="1:9" x14ac:dyDescent="0.15">
      <c r="A36" s="46" t="s">
        <v>52</v>
      </c>
      <c r="B36" s="5">
        <v>301</v>
      </c>
      <c r="C36" s="5" t="str">
        <f>VLOOKUP(MOD(B36,10),テーブル!$A$3:$D$6,3,0)&amp;VLOOKUP(B36,テーブル!$F$3:$H$5,2,1)</f>
        <v>Kナット</v>
      </c>
      <c r="D36" s="5" t="str">
        <f>VLOOKUP(MOD(B36,10),テーブル!$A$3:$D$6,2,0)</f>
        <v>木村製作</v>
      </c>
      <c r="E36" s="38">
        <v>309</v>
      </c>
      <c r="F36" s="38">
        <v>292</v>
      </c>
      <c r="G36" s="43">
        <f>VLOOKUP(B36,テーブル!$F$3:$H$5,3,1)*F36</f>
        <v>43508</v>
      </c>
      <c r="H36" s="43">
        <f>ROUND(G36*VLOOKUP(MOD(B36,10),テーブル!$A$3:$D$6,4,0),-1)</f>
        <v>1610</v>
      </c>
      <c r="I36" s="47">
        <f t="shared" si="0"/>
        <v>0.94499999999999995</v>
      </c>
    </row>
    <row r="37" spans="1:9" x14ac:dyDescent="0.15">
      <c r="A37" s="46" t="s">
        <v>54</v>
      </c>
      <c r="B37" s="5">
        <v>301</v>
      </c>
      <c r="C37" s="5" t="str">
        <f>VLOOKUP(MOD(B37,10),テーブル!$A$3:$D$6,3,0)&amp;VLOOKUP(B37,テーブル!$F$3:$H$5,2,1)</f>
        <v>Kナット</v>
      </c>
      <c r="D37" s="5" t="str">
        <f>VLOOKUP(MOD(B37,10),テーブル!$A$3:$D$6,2,0)</f>
        <v>木村製作</v>
      </c>
      <c r="E37" s="38">
        <v>309</v>
      </c>
      <c r="F37" s="38">
        <v>291</v>
      </c>
      <c r="G37" s="43">
        <f>VLOOKUP(B37,テーブル!$F$3:$H$5,3,1)*F37</f>
        <v>43359</v>
      </c>
      <c r="H37" s="43">
        <f>ROUND(G37*VLOOKUP(MOD(B37,10),テーブル!$A$3:$D$6,4,0),-1)</f>
        <v>1600</v>
      </c>
      <c r="I37" s="47">
        <f t="shared" si="0"/>
        <v>0.94199999999999995</v>
      </c>
    </row>
    <row r="38" spans="1:9" x14ac:dyDescent="0.15">
      <c r="A38" s="46" t="s">
        <v>51</v>
      </c>
      <c r="B38" s="5">
        <v>302</v>
      </c>
      <c r="C38" s="5" t="str">
        <f>VLOOKUP(MOD(B38,10),テーブル!$A$3:$D$6,3,0)&amp;VLOOKUP(B38,テーブル!$F$3:$H$5,2,1)</f>
        <v>Sナット</v>
      </c>
      <c r="D38" s="5" t="str">
        <f>VLOOKUP(MOD(B38,10),テーブル!$A$3:$D$6,2,0)</f>
        <v>ＳＫ精機</v>
      </c>
      <c r="E38" s="36">
        <v>334</v>
      </c>
      <c r="F38" s="36">
        <v>316</v>
      </c>
      <c r="G38" s="43">
        <f>VLOOKUP(B38,テーブル!$F$3:$H$5,3,1)*F38</f>
        <v>47084</v>
      </c>
      <c r="H38" s="43">
        <f>ROUND(G38*VLOOKUP(MOD(B38,10),テーブル!$A$3:$D$6,4,0),-1)</f>
        <v>1600</v>
      </c>
      <c r="I38" s="47">
        <f t="shared" si="0"/>
        <v>0.94699999999999995</v>
      </c>
    </row>
    <row r="39" spans="1:9" x14ac:dyDescent="0.15">
      <c r="A39" s="46" t="s">
        <v>53</v>
      </c>
      <c r="B39" s="5">
        <v>302</v>
      </c>
      <c r="C39" s="5" t="str">
        <f>VLOOKUP(MOD(B39,10),テーブル!$A$3:$D$6,3,0)&amp;VLOOKUP(B39,テーブル!$F$3:$H$5,2,1)</f>
        <v>Sナット</v>
      </c>
      <c r="D39" s="5" t="str">
        <f>VLOOKUP(MOD(B39,10),テーブル!$A$3:$D$6,2,0)</f>
        <v>ＳＫ精機</v>
      </c>
      <c r="E39" s="38">
        <v>331</v>
      </c>
      <c r="F39" s="38">
        <v>320</v>
      </c>
      <c r="G39" s="43">
        <f>VLOOKUP(B39,テーブル!$F$3:$H$5,3,1)*F39</f>
        <v>47680</v>
      </c>
      <c r="H39" s="43">
        <f>ROUND(G39*VLOOKUP(MOD(B39,10),テーブル!$A$3:$D$6,4,0),-1)</f>
        <v>1620</v>
      </c>
      <c r="I39" s="47">
        <f t="shared" si="0"/>
        <v>0.96699999999999997</v>
      </c>
    </row>
    <row r="40" spans="1:9" x14ac:dyDescent="0.15">
      <c r="A40" s="46" t="s">
        <v>52</v>
      </c>
      <c r="B40" s="5">
        <v>302</v>
      </c>
      <c r="C40" s="5" t="str">
        <f>VLOOKUP(MOD(B40,10),テーブル!$A$3:$D$6,3,0)&amp;VLOOKUP(B40,テーブル!$F$3:$H$5,2,1)</f>
        <v>Sナット</v>
      </c>
      <c r="D40" s="5" t="str">
        <f>VLOOKUP(MOD(B40,10),テーブル!$A$3:$D$6,2,0)</f>
        <v>ＳＫ精機</v>
      </c>
      <c r="E40" s="38">
        <v>323</v>
      </c>
      <c r="F40" s="38">
        <v>302</v>
      </c>
      <c r="G40" s="43">
        <f>VLOOKUP(B40,テーブル!$F$3:$H$5,3,1)*F40</f>
        <v>44998</v>
      </c>
      <c r="H40" s="43">
        <f>ROUND(G40*VLOOKUP(MOD(B40,10),テーブル!$A$3:$D$6,4,0),-1)</f>
        <v>1530</v>
      </c>
      <c r="I40" s="47">
        <f t="shared" si="0"/>
        <v>0.93500000000000005</v>
      </c>
    </row>
    <row r="41" spans="1:9" x14ac:dyDescent="0.15">
      <c r="A41" s="46" t="s">
        <v>54</v>
      </c>
      <c r="B41" s="5">
        <v>302</v>
      </c>
      <c r="C41" s="5" t="str">
        <f>VLOOKUP(MOD(B41,10),テーブル!$A$3:$D$6,3,0)&amp;VLOOKUP(B41,テーブル!$F$3:$H$5,2,1)</f>
        <v>Sナット</v>
      </c>
      <c r="D41" s="5" t="str">
        <f>VLOOKUP(MOD(B41,10),テーブル!$A$3:$D$6,2,0)</f>
        <v>ＳＫ精機</v>
      </c>
      <c r="E41" s="38">
        <v>349</v>
      </c>
      <c r="F41" s="38">
        <v>325</v>
      </c>
      <c r="G41" s="43">
        <f>VLOOKUP(B41,テーブル!$F$3:$H$5,3,1)*F41</f>
        <v>48425</v>
      </c>
      <c r="H41" s="43">
        <f>ROUND(G41*VLOOKUP(MOD(B41,10),テーブル!$A$3:$D$6,4,0),-1)</f>
        <v>1650</v>
      </c>
      <c r="I41" s="47">
        <f t="shared" si="0"/>
        <v>0.93200000000000005</v>
      </c>
    </row>
    <row r="42" spans="1:9" x14ac:dyDescent="0.15">
      <c r="A42" s="46" t="s">
        <v>51</v>
      </c>
      <c r="B42" s="5">
        <v>303</v>
      </c>
      <c r="C42" s="5" t="str">
        <f>VLOOKUP(MOD(B42,10),テーブル!$A$3:$D$6,3,0)&amp;VLOOKUP(B42,テーブル!$F$3:$H$5,2,1)</f>
        <v>Nナット</v>
      </c>
      <c r="D42" s="5" t="str">
        <f>VLOOKUP(MOD(B42,10),テーブル!$A$3:$D$6,2,0)</f>
        <v>長尾工業</v>
      </c>
      <c r="E42" s="36">
        <v>342</v>
      </c>
      <c r="F42" s="36">
        <v>328</v>
      </c>
      <c r="G42" s="43">
        <f>VLOOKUP(B42,テーブル!$F$3:$H$5,3,1)*F42</f>
        <v>48872</v>
      </c>
      <c r="H42" s="43">
        <f>ROUND(G42*VLOOKUP(MOD(B42,10),テーブル!$A$3:$D$6,4,0),-1)</f>
        <v>1560</v>
      </c>
      <c r="I42" s="47">
        <f t="shared" si="0"/>
        <v>0.96</v>
      </c>
    </row>
    <row r="43" spans="1:9" x14ac:dyDescent="0.15">
      <c r="A43" s="46" t="s">
        <v>53</v>
      </c>
      <c r="B43" s="5">
        <v>303</v>
      </c>
      <c r="C43" s="5" t="str">
        <f>VLOOKUP(MOD(B43,10),テーブル!$A$3:$D$6,3,0)&amp;VLOOKUP(B43,テーブル!$F$3:$H$5,2,1)</f>
        <v>Nナット</v>
      </c>
      <c r="D43" s="5" t="str">
        <f>VLOOKUP(MOD(B43,10),テーブル!$A$3:$D$6,2,0)</f>
        <v>長尾工業</v>
      </c>
      <c r="E43" s="38">
        <v>339</v>
      </c>
      <c r="F43" s="38">
        <v>319</v>
      </c>
      <c r="G43" s="43">
        <f>VLOOKUP(B43,テーブル!$F$3:$H$5,3,1)*F43</f>
        <v>47531</v>
      </c>
      <c r="H43" s="43">
        <f>ROUND(G43*VLOOKUP(MOD(B43,10),テーブル!$A$3:$D$6,4,0),-1)</f>
        <v>1520</v>
      </c>
      <c r="I43" s="47">
        <f t="shared" si="0"/>
        <v>0.94199999999999995</v>
      </c>
    </row>
    <row r="44" spans="1:9" x14ac:dyDescent="0.15">
      <c r="A44" s="46" t="s">
        <v>52</v>
      </c>
      <c r="B44" s="5">
        <v>303</v>
      </c>
      <c r="C44" s="5" t="str">
        <f>VLOOKUP(MOD(B44,10),テーブル!$A$3:$D$6,3,0)&amp;VLOOKUP(B44,テーブル!$F$3:$H$5,2,1)</f>
        <v>Nナット</v>
      </c>
      <c r="D44" s="5" t="str">
        <f>VLOOKUP(MOD(B44,10),テーブル!$A$3:$D$6,2,0)</f>
        <v>長尾工業</v>
      </c>
      <c r="E44" s="38">
        <v>336</v>
      </c>
      <c r="F44" s="38">
        <v>331</v>
      </c>
      <c r="G44" s="43">
        <f>VLOOKUP(B44,テーブル!$F$3:$H$5,3,1)*F44</f>
        <v>49319</v>
      </c>
      <c r="H44" s="43">
        <f>ROUND(G44*VLOOKUP(MOD(B44,10),テーブル!$A$3:$D$6,4,0),-1)</f>
        <v>1580</v>
      </c>
      <c r="I44" s="47">
        <f t="shared" si="0"/>
        <v>0.98599999999999999</v>
      </c>
    </row>
    <row r="45" spans="1:9" x14ac:dyDescent="0.15">
      <c r="A45" s="46" t="s">
        <v>54</v>
      </c>
      <c r="B45" s="5">
        <v>303</v>
      </c>
      <c r="C45" s="5" t="str">
        <f>VLOOKUP(MOD(B45,10),テーブル!$A$3:$D$6,3,0)&amp;VLOOKUP(B45,テーブル!$F$3:$H$5,2,1)</f>
        <v>Nナット</v>
      </c>
      <c r="D45" s="5" t="str">
        <f>VLOOKUP(MOD(B45,10),テーブル!$A$3:$D$6,2,0)</f>
        <v>長尾工業</v>
      </c>
      <c r="E45" s="38">
        <v>351</v>
      </c>
      <c r="F45" s="38">
        <v>333</v>
      </c>
      <c r="G45" s="43">
        <f>VLOOKUP(B45,テーブル!$F$3:$H$5,3,1)*F45</f>
        <v>49617</v>
      </c>
      <c r="H45" s="43">
        <f>ROUND(G45*VLOOKUP(MOD(B45,10),テーブル!$A$3:$D$6,4,0),-1)</f>
        <v>1590</v>
      </c>
      <c r="I45" s="47">
        <f t="shared" si="0"/>
        <v>0.94899999999999995</v>
      </c>
    </row>
    <row r="46" spans="1:9" x14ac:dyDescent="0.15">
      <c r="A46" s="46" t="s">
        <v>51</v>
      </c>
      <c r="B46" s="5">
        <v>304</v>
      </c>
      <c r="C46" s="5" t="str">
        <f>VLOOKUP(MOD(B46,10),テーブル!$A$3:$D$6,3,0)&amp;VLOOKUP(B46,テーブル!$F$3:$H$5,2,1)</f>
        <v>Mナット</v>
      </c>
      <c r="D46" s="5" t="str">
        <f>VLOOKUP(MOD(B46,10),テーブル!$A$3:$D$6,2,0)</f>
        <v>松山精工</v>
      </c>
      <c r="E46" s="36">
        <v>342</v>
      </c>
      <c r="F46" s="36">
        <v>327</v>
      </c>
      <c r="G46" s="43">
        <f>VLOOKUP(B46,テーブル!$F$3:$H$5,3,1)*F46</f>
        <v>48723</v>
      </c>
      <c r="H46" s="43">
        <f>ROUND(G46*VLOOKUP(MOD(B46,10),テーブル!$A$3:$D$6,4,0),-1)</f>
        <v>1900</v>
      </c>
      <c r="I46" s="47">
        <f t="shared" si="0"/>
        <v>0.95699999999999996</v>
      </c>
    </row>
    <row r="47" spans="1:9" x14ac:dyDescent="0.15">
      <c r="A47" s="46" t="s">
        <v>53</v>
      </c>
      <c r="B47" s="5">
        <v>304</v>
      </c>
      <c r="C47" s="5" t="str">
        <f>VLOOKUP(MOD(B47,10),テーブル!$A$3:$D$6,3,0)&amp;VLOOKUP(B47,テーブル!$F$3:$H$5,2,1)</f>
        <v>Mナット</v>
      </c>
      <c r="D47" s="5" t="str">
        <f>VLOOKUP(MOD(B47,10),テーブル!$A$3:$D$6,2,0)</f>
        <v>松山精工</v>
      </c>
      <c r="E47" s="38">
        <v>329</v>
      </c>
      <c r="F47" s="38">
        <v>340</v>
      </c>
      <c r="G47" s="43">
        <f>VLOOKUP(B47,テーブル!$F$3:$H$5,3,1)*F47</f>
        <v>50660</v>
      </c>
      <c r="H47" s="43">
        <f>ROUND(G47*VLOOKUP(MOD(B47,10),テーブル!$A$3:$D$6,4,0),-1)</f>
        <v>1980</v>
      </c>
      <c r="I47" s="47">
        <f t="shared" si="0"/>
        <v>1.0339999999999998</v>
      </c>
    </row>
    <row r="48" spans="1:9" x14ac:dyDescent="0.15">
      <c r="A48" s="46" t="s">
        <v>52</v>
      </c>
      <c r="B48" s="5">
        <v>304</v>
      </c>
      <c r="C48" s="5" t="str">
        <f>VLOOKUP(MOD(B48,10),テーブル!$A$3:$D$6,3,0)&amp;VLOOKUP(B48,テーブル!$F$3:$H$5,2,1)</f>
        <v>Mナット</v>
      </c>
      <c r="D48" s="5" t="str">
        <f>VLOOKUP(MOD(B48,10),テーブル!$A$3:$D$6,2,0)</f>
        <v>松山精工</v>
      </c>
      <c r="E48" s="38">
        <v>328</v>
      </c>
      <c r="F48" s="38">
        <v>338</v>
      </c>
      <c r="G48" s="43">
        <f>VLOOKUP(B48,テーブル!$F$3:$H$5,3,1)*F48</f>
        <v>50362</v>
      </c>
      <c r="H48" s="43">
        <f>ROUND(G48*VLOOKUP(MOD(B48,10),テーブル!$A$3:$D$6,4,0),-1)</f>
        <v>1960</v>
      </c>
      <c r="I48" s="47">
        <f t="shared" si="0"/>
        <v>1.0309999999999999</v>
      </c>
    </row>
    <row r="49" spans="1:9" x14ac:dyDescent="0.15">
      <c r="A49" s="46" t="s">
        <v>54</v>
      </c>
      <c r="B49" s="5">
        <v>304</v>
      </c>
      <c r="C49" s="5" t="str">
        <f>VLOOKUP(MOD(B49,10),テーブル!$A$3:$D$6,3,0)&amp;VLOOKUP(B49,テーブル!$F$3:$H$5,2,1)</f>
        <v>Mナット</v>
      </c>
      <c r="D49" s="5" t="str">
        <f>VLOOKUP(MOD(B49,10),テーブル!$A$3:$D$6,2,0)</f>
        <v>松山精工</v>
      </c>
      <c r="E49" s="38">
        <v>367</v>
      </c>
      <c r="F49" s="38">
        <v>303</v>
      </c>
      <c r="G49" s="43">
        <f>VLOOKUP(B49,テーブル!$F$3:$H$5,3,1)*F49</f>
        <v>45147</v>
      </c>
      <c r="H49" s="43">
        <f>ROUND(G49*VLOOKUP(MOD(B49,10),テーブル!$A$3:$D$6,4,0),-1)</f>
        <v>1760</v>
      </c>
      <c r="I49" s="47">
        <f t="shared" si="0"/>
        <v>0.82599999999999996</v>
      </c>
    </row>
    <row r="50" spans="1:9" x14ac:dyDescent="0.15">
      <c r="A50" s="46"/>
      <c r="B50" s="36"/>
      <c r="C50" s="36"/>
      <c r="D50" s="36"/>
      <c r="E50" s="36"/>
      <c r="F50" s="36"/>
      <c r="G50" s="36"/>
      <c r="H50" s="36"/>
      <c r="I50" s="48"/>
    </row>
    <row r="51" spans="1:9" ht="14.25" thickBot="1" x14ac:dyDescent="0.2">
      <c r="A51" s="49"/>
      <c r="B51" s="52" t="s">
        <v>65</v>
      </c>
      <c r="C51" s="52"/>
      <c r="D51" s="52"/>
      <c r="E51" s="50">
        <f>SUM(E2:E49)</f>
        <v>16416</v>
      </c>
      <c r="F51" s="50">
        <f t="shared" ref="F51:H51" si="1">SUM(F2:F49)</f>
        <v>15560</v>
      </c>
      <c r="G51" s="50">
        <f t="shared" si="1"/>
        <v>2132592</v>
      </c>
      <c r="H51" s="50">
        <f t="shared" si="1"/>
        <v>75700</v>
      </c>
      <c r="I51" s="51"/>
    </row>
  </sheetData>
  <phoneticPr fontId="4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60721-7082-4E9F-8E34-FFF7876F88EE}">
  <dimension ref="A1:J51"/>
  <sheetViews>
    <sheetView zoomScale="70" zoomScaleNormal="70" workbookViewId="0"/>
  </sheetViews>
  <sheetFormatPr defaultRowHeight="13.5" x14ac:dyDescent="0.15"/>
  <cols>
    <col min="1" max="1" width="5.625" customWidth="1"/>
    <col min="2" max="2" width="5.625" bestFit="1" customWidth="1"/>
    <col min="3" max="3" width="8.5" bestFit="1" customWidth="1"/>
    <col min="4" max="4" width="8.5" customWidth="1"/>
    <col min="5" max="5" width="7.5" bestFit="1" customWidth="1"/>
    <col min="6" max="6" width="7.5" customWidth="1"/>
    <col min="7" max="7" width="10.5" bestFit="1" customWidth="1"/>
    <col min="8" max="9" width="7.5" customWidth="1"/>
  </cols>
  <sheetData>
    <row r="1" spans="1:10" x14ac:dyDescent="0.15">
      <c r="A1" s="44" t="s">
        <v>49</v>
      </c>
      <c r="B1" s="45" t="s">
        <v>50</v>
      </c>
      <c r="C1" s="45" t="s">
        <v>2</v>
      </c>
      <c r="D1" s="41" t="s">
        <v>3</v>
      </c>
      <c r="E1" s="45" t="s">
        <v>55</v>
      </c>
      <c r="F1" s="45" t="s">
        <v>56</v>
      </c>
      <c r="G1" s="41" t="s">
        <v>4</v>
      </c>
      <c r="H1" s="41" t="s">
        <v>5</v>
      </c>
      <c r="I1" s="2" t="s">
        <v>6</v>
      </c>
    </row>
    <row r="2" spans="1:10" x14ac:dyDescent="0.15">
      <c r="A2" s="46" t="s">
        <v>57</v>
      </c>
      <c r="B2" s="5">
        <v>101</v>
      </c>
      <c r="C2" s="5" t="str">
        <f>VLOOKUP(MOD(B2,10),テーブル!$A$3:$D$6,3,0)&amp;VLOOKUP(B2,テーブル!$F$3:$H$5,2,1)</f>
        <v>Kねじ</v>
      </c>
      <c r="D2" s="5" t="str">
        <f>VLOOKUP(MOD(B2,10),テーブル!$A$3:$D$6,2,0)</f>
        <v>木村製作</v>
      </c>
      <c r="E2" s="36">
        <v>288</v>
      </c>
      <c r="F2" s="36">
        <v>268</v>
      </c>
      <c r="G2" s="43">
        <f>VLOOKUP(B2,テーブル!$F$3:$H$5,3,1)*F2</f>
        <v>33232</v>
      </c>
      <c r="H2" s="43">
        <f>ROUND(G2*VLOOKUP(MOD(B2,10),テーブル!$A$3:$D$6,4,0),-1)</f>
        <v>1230</v>
      </c>
      <c r="I2" s="47">
        <f>ROUNDUP(F2/E2,3)</f>
        <v>0.93100000000000005</v>
      </c>
      <c r="J2" s="40"/>
    </row>
    <row r="3" spans="1:10" x14ac:dyDescent="0.15">
      <c r="A3" s="46" t="s">
        <v>58</v>
      </c>
      <c r="B3" s="5">
        <v>101</v>
      </c>
      <c r="C3" s="5" t="str">
        <f>VLOOKUP(MOD(B3,10),テーブル!$A$3:$D$6,3,0)&amp;VLOOKUP(B3,テーブル!$F$3:$H$5,2,1)</f>
        <v>Kねじ</v>
      </c>
      <c r="D3" s="5" t="str">
        <f>VLOOKUP(MOD(B3,10),テーブル!$A$3:$D$6,2,0)</f>
        <v>木村製作</v>
      </c>
      <c r="E3" s="38">
        <v>300</v>
      </c>
      <c r="F3" s="38">
        <v>265</v>
      </c>
      <c r="G3" s="43">
        <f>VLOOKUP(B3,テーブル!$F$3:$H$5,3,1)*F3</f>
        <v>32860</v>
      </c>
      <c r="H3" s="43">
        <f>ROUND(G3*VLOOKUP(MOD(B3,10),テーブル!$A$3:$D$6,4,0),-1)</f>
        <v>1220</v>
      </c>
      <c r="I3" s="47">
        <f t="shared" ref="I3:I49" si="0">ROUNDUP(F3/E3,3)</f>
        <v>0.88400000000000001</v>
      </c>
      <c r="J3" s="40"/>
    </row>
    <row r="4" spans="1:10" x14ac:dyDescent="0.15">
      <c r="A4" s="46" t="s">
        <v>59</v>
      </c>
      <c r="B4" s="5">
        <v>101</v>
      </c>
      <c r="C4" s="5" t="str">
        <f>VLOOKUP(MOD(B4,10),テーブル!$A$3:$D$6,3,0)&amp;VLOOKUP(B4,テーブル!$F$3:$H$5,2,1)</f>
        <v>Kねじ</v>
      </c>
      <c r="D4" s="5" t="str">
        <f>VLOOKUP(MOD(B4,10),テーブル!$A$3:$D$6,2,0)</f>
        <v>木村製作</v>
      </c>
      <c r="E4" s="38">
        <v>275</v>
      </c>
      <c r="F4" s="38">
        <v>265</v>
      </c>
      <c r="G4" s="43">
        <f>VLOOKUP(B4,テーブル!$F$3:$H$5,3,1)*F4</f>
        <v>32860</v>
      </c>
      <c r="H4" s="43">
        <f>ROUND(G4*VLOOKUP(MOD(B4,10),テーブル!$A$3:$D$6,4,0),-1)</f>
        <v>1220</v>
      </c>
      <c r="I4" s="47">
        <f t="shared" si="0"/>
        <v>0.96399999999999997</v>
      </c>
      <c r="J4" s="40"/>
    </row>
    <row r="5" spans="1:10" x14ac:dyDescent="0.15">
      <c r="A5" s="46" t="s">
        <v>60</v>
      </c>
      <c r="B5" s="5">
        <v>101</v>
      </c>
      <c r="C5" s="5" t="str">
        <f>VLOOKUP(MOD(B5,10),テーブル!$A$3:$D$6,3,0)&amp;VLOOKUP(B5,テーブル!$F$3:$H$5,2,1)</f>
        <v>Kねじ</v>
      </c>
      <c r="D5" s="5" t="str">
        <f>VLOOKUP(MOD(B5,10),テーブル!$A$3:$D$6,2,0)</f>
        <v>木村製作</v>
      </c>
      <c r="E5" s="38">
        <v>289</v>
      </c>
      <c r="F5" s="38">
        <v>274</v>
      </c>
      <c r="G5" s="43">
        <f>VLOOKUP(B5,テーブル!$F$3:$H$5,3,1)*F5</f>
        <v>33976</v>
      </c>
      <c r="H5" s="43">
        <f>ROUND(G5*VLOOKUP(MOD(B5,10),テーブル!$A$3:$D$6,4,0),-1)</f>
        <v>1260</v>
      </c>
      <c r="I5" s="47">
        <f t="shared" si="0"/>
        <v>0.94899999999999995</v>
      </c>
      <c r="J5" s="40"/>
    </row>
    <row r="6" spans="1:10" x14ac:dyDescent="0.15">
      <c r="A6" s="46" t="s">
        <v>57</v>
      </c>
      <c r="B6" s="5">
        <v>102</v>
      </c>
      <c r="C6" s="5" t="str">
        <f>VLOOKUP(MOD(B6,10),テーブル!$A$3:$D$6,3,0)&amp;VLOOKUP(B6,テーブル!$F$3:$H$5,2,1)</f>
        <v>Sねじ</v>
      </c>
      <c r="D6" s="5" t="str">
        <f>VLOOKUP(MOD(B6,10),テーブル!$A$3:$D$6,2,0)</f>
        <v>ＳＫ精機</v>
      </c>
      <c r="E6" s="36">
        <v>328</v>
      </c>
      <c r="F6" s="36">
        <v>315</v>
      </c>
      <c r="G6" s="43">
        <f>VLOOKUP(B6,テーブル!$F$3:$H$5,3,1)*F6</f>
        <v>39060</v>
      </c>
      <c r="H6" s="43">
        <f>ROUND(G6*VLOOKUP(MOD(B6,10),テーブル!$A$3:$D$6,4,0),-1)</f>
        <v>1330</v>
      </c>
      <c r="I6" s="47">
        <f t="shared" si="0"/>
        <v>0.96099999999999997</v>
      </c>
      <c r="J6" s="40"/>
    </row>
    <row r="7" spans="1:10" x14ac:dyDescent="0.15">
      <c r="A7" s="46" t="s">
        <v>58</v>
      </c>
      <c r="B7" s="5">
        <v>102</v>
      </c>
      <c r="C7" s="5" t="str">
        <f>VLOOKUP(MOD(B7,10),テーブル!$A$3:$D$6,3,0)&amp;VLOOKUP(B7,テーブル!$F$3:$H$5,2,1)</f>
        <v>Sねじ</v>
      </c>
      <c r="D7" s="5" t="str">
        <f>VLOOKUP(MOD(B7,10),テーブル!$A$3:$D$6,2,0)</f>
        <v>ＳＫ精機</v>
      </c>
      <c r="E7" s="38">
        <v>325</v>
      </c>
      <c r="F7" s="38">
        <v>314</v>
      </c>
      <c r="G7" s="43">
        <f>VLOOKUP(B7,テーブル!$F$3:$H$5,3,1)*F7</f>
        <v>38936</v>
      </c>
      <c r="H7" s="43">
        <f>ROUND(G7*VLOOKUP(MOD(B7,10),テーブル!$A$3:$D$6,4,0),-1)</f>
        <v>1320</v>
      </c>
      <c r="I7" s="47">
        <f t="shared" si="0"/>
        <v>0.96699999999999997</v>
      </c>
      <c r="J7" s="40"/>
    </row>
    <row r="8" spans="1:10" x14ac:dyDescent="0.15">
      <c r="A8" s="46" t="s">
        <v>59</v>
      </c>
      <c r="B8" s="5">
        <v>102</v>
      </c>
      <c r="C8" s="5" t="str">
        <f>VLOOKUP(MOD(B8,10),テーブル!$A$3:$D$6,3,0)&amp;VLOOKUP(B8,テーブル!$F$3:$H$5,2,1)</f>
        <v>Sねじ</v>
      </c>
      <c r="D8" s="5" t="str">
        <f>VLOOKUP(MOD(B8,10),テーブル!$A$3:$D$6,2,0)</f>
        <v>ＳＫ精機</v>
      </c>
      <c r="E8" s="38">
        <v>338</v>
      </c>
      <c r="F8" s="38">
        <v>315</v>
      </c>
      <c r="G8" s="43">
        <f>VLOOKUP(B8,テーブル!$F$3:$H$5,3,1)*F8</f>
        <v>39060</v>
      </c>
      <c r="H8" s="43">
        <f>ROUND(G8*VLOOKUP(MOD(B8,10),テーブル!$A$3:$D$6,4,0),-1)</f>
        <v>1330</v>
      </c>
      <c r="I8" s="47">
        <f t="shared" si="0"/>
        <v>0.93200000000000005</v>
      </c>
      <c r="J8" s="40"/>
    </row>
    <row r="9" spans="1:10" x14ac:dyDescent="0.15">
      <c r="A9" s="46" t="s">
        <v>60</v>
      </c>
      <c r="B9" s="5">
        <v>102</v>
      </c>
      <c r="C9" s="5" t="str">
        <f>VLOOKUP(MOD(B9,10),テーブル!$A$3:$D$6,3,0)&amp;VLOOKUP(B9,テーブル!$F$3:$H$5,2,1)</f>
        <v>Sねじ</v>
      </c>
      <c r="D9" s="5" t="str">
        <f>VLOOKUP(MOD(B9,10),テーブル!$A$3:$D$6,2,0)</f>
        <v>ＳＫ精機</v>
      </c>
      <c r="E9" s="38">
        <v>319</v>
      </c>
      <c r="F9" s="38">
        <v>314</v>
      </c>
      <c r="G9" s="43">
        <f>VLOOKUP(B9,テーブル!$F$3:$H$5,3,1)*F9</f>
        <v>38936</v>
      </c>
      <c r="H9" s="43">
        <f>ROUND(G9*VLOOKUP(MOD(B9,10),テーブル!$A$3:$D$6,4,0),-1)</f>
        <v>1320</v>
      </c>
      <c r="I9" s="47">
        <f t="shared" si="0"/>
        <v>0.98499999999999999</v>
      </c>
      <c r="J9" s="40"/>
    </row>
    <row r="10" spans="1:10" x14ac:dyDescent="0.15">
      <c r="A10" s="46" t="s">
        <v>57</v>
      </c>
      <c r="B10" s="5">
        <v>103</v>
      </c>
      <c r="C10" s="5" t="str">
        <f>VLOOKUP(MOD(B10,10),テーブル!$A$3:$D$6,3,0)&amp;VLOOKUP(B10,テーブル!$F$3:$H$5,2,1)</f>
        <v>Nねじ</v>
      </c>
      <c r="D10" s="5" t="str">
        <f>VLOOKUP(MOD(B10,10),テーブル!$A$3:$D$6,2,0)</f>
        <v>長尾工業</v>
      </c>
      <c r="E10" s="36">
        <v>286</v>
      </c>
      <c r="F10" s="36">
        <v>271</v>
      </c>
      <c r="G10" s="43">
        <f>VLOOKUP(B10,テーブル!$F$3:$H$5,3,1)*F10</f>
        <v>33604</v>
      </c>
      <c r="H10" s="43">
        <f>ROUND(G10*VLOOKUP(MOD(B10,10),テーブル!$A$3:$D$6,4,0),-1)</f>
        <v>1080</v>
      </c>
      <c r="I10" s="47">
        <f t="shared" si="0"/>
        <v>0.94799999999999995</v>
      </c>
      <c r="J10" s="40"/>
    </row>
    <row r="11" spans="1:10" x14ac:dyDescent="0.15">
      <c r="A11" s="46" t="s">
        <v>58</v>
      </c>
      <c r="B11" s="5">
        <v>103</v>
      </c>
      <c r="C11" s="5" t="str">
        <f>VLOOKUP(MOD(B11,10),テーブル!$A$3:$D$6,3,0)&amp;VLOOKUP(B11,テーブル!$F$3:$H$5,2,1)</f>
        <v>Nねじ</v>
      </c>
      <c r="D11" s="5" t="str">
        <f>VLOOKUP(MOD(B11,10),テーブル!$A$3:$D$6,2,0)</f>
        <v>長尾工業</v>
      </c>
      <c r="E11" s="38">
        <v>301</v>
      </c>
      <c r="F11" s="38">
        <v>269</v>
      </c>
      <c r="G11" s="43">
        <f>VLOOKUP(B11,テーブル!$F$3:$H$5,3,1)*F11</f>
        <v>33356</v>
      </c>
      <c r="H11" s="43">
        <f>ROUND(G11*VLOOKUP(MOD(B11,10),テーブル!$A$3:$D$6,4,0),-1)</f>
        <v>1070</v>
      </c>
      <c r="I11" s="47">
        <f t="shared" si="0"/>
        <v>0.89400000000000002</v>
      </c>
      <c r="J11" s="40"/>
    </row>
    <row r="12" spans="1:10" x14ac:dyDescent="0.15">
      <c r="A12" s="46" t="s">
        <v>59</v>
      </c>
      <c r="B12" s="5">
        <v>103</v>
      </c>
      <c r="C12" s="5" t="str">
        <f>VLOOKUP(MOD(B12,10),テーブル!$A$3:$D$6,3,0)&amp;VLOOKUP(B12,テーブル!$F$3:$H$5,2,1)</f>
        <v>Nねじ</v>
      </c>
      <c r="D12" s="5" t="str">
        <f>VLOOKUP(MOD(B12,10),テーブル!$A$3:$D$6,2,0)</f>
        <v>長尾工業</v>
      </c>
      <c r="E12" s="38">
        <v>290</v>
      </c>
      <c r="F12" s="38">
        <v>280</v>
      </c>
      <c r="G12" s="43">
        <f>VLOOKUP(B12,テーブル!$F$3:$H$5,3,1)*F12</f>
        <v>34720</v>
      </c>
      <c r="H12" s="43">
        <f>ROUND(G12*VLOOKUP(MOD(B12,10),テーブル!$A$3:$D$6,4,0),-1)</f>
        <v>1110</v>
      </c>
      <c r="I12" s="47">
        <f t="shared" si="0"/>
        <v>0.96599999999999997</v>
      </c>
      <c r="J12" s="40"/>
    </row>
    <row r="13" spans="1:10" x14ac:dyDescent="0.15">
      <c r="A13" s="46" t="s">
        <v>60</v>
      </c>
      <c r="B13" s="5">
        <v>103</v>
      </c>
      <c r="C13" s="5" t="str">
        <f>VLOOKUP(MOD(B13,10),テーブル!$A$3:$D$6,3,0)&amp;VLOOKUP(B13,テーブル!$F$3:$H$5,2,1)</f>
        <v>Nねじ</v>
      </c>
      <c r="D13" s="5" t="str">
        <f>VLOOKUP(MOD(B13,10),テーブル!$A$3:$D$6,2,0)</f>
        <v>長尾工業</v>
      </c>
      <c r="E13" s="38">
        <v>268</v>
      </c>
      <c r="F13" s="38">
        <v>264</v>
      </c>
      <c r="G13" s="43">
        <f>VLOOKUP(B13,テーブル!$F$3:$H$5,3,1)*F13</f>
        <v>32736</v>
      </c>
      <c r="H13" s="43">
        <f>ROUND(G13*VLOOKUP(MOD(B13,10),テーブル!$A$3:$D$6,4,0),-1)</f>
        <v>1050</v>
      </c>
      <c r="I13" s="47">
        <f t="shared" si="0"/>
        <v>0.98599999999999999</v>
      </c>
      <c r="J13" s="40"/>
    </row>
    <row r="14" spans="1:10" x14ac:dyDescent="0.15">
      <c r="A14" s="46" t="s">
        <v>57</v>
      </c>
      <c r="B14" s="5">
        <v>104</v>
      </c>
      <c r="C14" s="5" t="str">
        <f>VLOOKUP(MOD(B14,10),テーブル!$A$3:$D$6,3,0)&amp;VLOOKUP(B14,テーブル!$F$3:$H$5,2,1)</f>
        <v>Mねじ</v>
      </c>
      <c r="D14" s="5" t="str">
        <f>VLOOKUP(MOD(B14,10),テーブル!$A$3:$D$6,2,0)</f>
        <v>松山精工</v>
      </c>
      <c r="E14" s="36">
        <v>351</v>
      </c>
      <c r="F14" s="36">
        <v>335</v>
      </c>
      <c r="G14" s="43">
        <f>VLOOKUP(B14,テーブル!$F$3:$H$5,3,1)*F14</f>
        <v>41540</v>
      </c>
      <c r="H14" s="43">
        <f>ROUND(G14*VLOOKUP(MOD(B14,10),テーブル!$A$3:$D$6,4,0),-1)</f>
        <v>1620</v>
      </c>
      <c r="I14" s="47">
        <f t="shared" si="0"/>
        <v>0.95499999999999996</v>
      </c>
    </row>
    <row r="15" spans="1:10" x14ac:dyDescent="0.15">
      <c r="A15" s="46" t="s">
        <v>58</v>
      </c>
      <c r="B15" s="5">
        <v>104</v>
      </c>
      <c r="C15" s="5" t="str">
        <f>VLOOKUP(MOD(B15,10),テーブル!$A$3:$D$6,3,0)&amp;VLOOKUP(B15,テーブル!$F$3:$H$5,2,1)</f>
        <v>Mねじ</v>
      </c>
      <c r="D15" s="5" t="str">
        <f>VLOOKUP(MOD(B15,10),テーブル!$A$3:$D$6,2,0)</f>
        <v>松山精工</v>
      </c>
      <c r="E15" s="38">
        <v>363</v>
      </c>
      <c r="F15" s="38">
        <v>326</v>
      </c>
      <c r="G15" s="43">
        <f>VLOOKUP(B15,テーブル!$F$3:$H$5,3,1)*F15</f>
        <v>40424</v>
      </c>
      <c r="H15" s="43">
        <f>ROUND(G15*VLOOKUP(MOD(B15,10),テーブル!$A$3:$D$6,4,0),-1)</f>
        <v>1580</v>
      </c>
      <c r="I15" s="47">
        <f t="shared" si="0"/>
        <v>0.89900000000000002</v>
      </c>
    </row>
    <row r="16" spans="1:10" x14ac:dyDescent="0.15">
      <c r="A16" s="46" t="s">
        <v>59</v>
      </c>
      <c r="B16" s="5">
        <v>104</v>
      </c>
      <c r="C16" s="5" t="str">
        <f>VLOOKUP(MOD(B16,10),テーブル!$A$3:$D$6,3,0)&amp;VLOOKUP(B16,テーブル!$F$3:$H$5,2,1)</f>
        <v>Mねじ</v>
      </c>
      <c r="D16" s="5" t="str">
        <f>VLOOKUP(MOD(B16,10),テーブル!$A$3:$D$6,2,0)</f>
        <v>松山精工</v>
      </c>
      <c r="E16" s="38">
        <v>354</v>
      </c>
      <c r="F16" s="38">
        <v>332</v>
      </c>
      <c r="G16" s="43">
        <f>VLOOKUP(B16,テーブル!$F$3:$H$5,3,1)*F16</f>
        <v>41168</v>
      </c>
      <c r="H16" s="43">
        <f>ROUND(G16*VLOOKUP(MOD(B16,10),テーブル!$A$3:$D$6,4,0),-1)</f>
        <v>1610</v>
      </c>
      <c r="I16" s="47">
        <f t="shared" si="0"/>
        <v>0.93800000000000006</v>
      </c>
    </row>
    <row r="17" spans="1:9" x14ac:dyDescent="0.15">
      <c r="A17" s="46" t="s">
        <v>60</v>
      </c>
      <c r="B17" s="5">
        <v>104</v>
      </c>
      <c r="C17" s="5" t="str">
        <f>VLOOKUP(MOD(B17,10),テーブル!$A$3:$D$6,3,0)&amp;VLOOKUP(B17,テーブル!$F$3:$H$5,2,1)</f>
        <v>Mねじ</v>
      </c>
      <c r="D17" s="5" t="str">
        <f>VLOOKUP(MOD(B17,10),テーブル!$A$3:$D$6,2,0)</f>
        <v>松山精工</v>
      </c>
      <c r="E17" s="38">
        <v>337</v>
      </c>
      <c r="F17" s="38">
        <v>348</v>
      </c>
      <c r="G17" s="43">
        <f>VLOOKUP(B17,テーブル!$F$3:$H$5,3,1)*F17</f>
        <v>43152</v>
      </c>
      <c r="H17" s="43">
        <f>ROUND(G17*VLOOKUP(MOD(B17,10),テーブル!$A$3:$D$6,4,0),-1)</f>
        <v>1680</v>
      </c>
      <c r="I17" s="47">
        <f t="shared" si="0"/>
        <v>1.0329999999999999</v>
      </c>
    </row>
    <row r="18" spans="1:9" x14ac:dyDescent="0.15">
      <c r="A18" s="46" t="s">
        <v>57</v>
      </c>
      <c r="B18" s="5">
        <v>201</v>
      </c>
      <c r="C18" s="5" t="str">
        <f>VLOOKUP(MOD(B18,10),テーブル!$A$3:$D$6,3,0)&amp;VLOOKUP(B18,テーブル!$F$3:$H$5,2,1)</f>
        <v>Kボルト</v>
      </c>
      <c r="D18" s="5" t="str">
        <f>VLOOKUP(MOD(B18,10),テーブル!$A$3:$D$6,2,0)</f>
        <v>木村製作</v>
      </c>
      <c r="E18" s="36">
        <v>317</v>
      </c>
      <c r="F18" s="36">
        <v>300</v>
      </c>
      <c r="G18" s="43">
        <f>VLOOKUP(B18,テーブル!$F$3:$H$5,3,1)*F18</f>
        <v>41400</v>
      </c>
      <c r="H18" s="43">
        <f>ROUND(G18*VLOOKUP(MOD(B18,10),テーブル!$A$3:$D$6,4,0),-1)</f>
        <v>1530</v>
      </c>
      <c r="I18" s="47">
        <f t="shared" si="0"/>
        <v>0.94699999999999995</v>
      </c>
    </row>
    <row r="19" spans="1:9" x14ac:dyDescent="0.15">
      <c r="A19" s="46" t="s">
        <v>58</v>
      </c>
      <c r="B19" s="5">
        <v>201</v>
      </c>
      <c r="C19" s="5" t="str">
        <f>VLOOKUP(MOD(B19,10),テーブル!$A$3:$D$6,3,0)&amp;VLOOKUP(B19,テーブル!$F$3:$H$5,2,1)</f>
        <v>Kボルト</v>
      </c>
      <c r="D19" s="5" t="str">
        <f>VLOOKUP(MOD(B19,10),テーブル!$A$3:$D$6,2,0)</f>
        <v>木村製作</v>
      </c>
      <c r="E19" s="38">
        <v>325</v>
      </c>
      <c r="F19" s="38">
        <v>308</v>
      </c>
      <c r="G19" s="43">
        <f>VLOOKUP(B19,テーブル!$F$3:$H$5,3,1)*F19</f>
        <v>42504</v>
      </c>
      <c r="H19" s="43">
        <f>ROUND(G19*VLOOKUP(MOD(B19,10),テーブル!$A$3:$D$6,4,0),-1)</f>
        <v>1570</v>
      </c>
      <c r="I19" s="47">
        <f t="shared" si="0"/>
        <v>0.94799999999999995</v>
      </c>
    </row>
    <row r="20" spans="1:9" x14ac:dyDescent="0.15">
      <c r="A20" s="46" t="s">
        <v>59</v>
      </c>
      <c r="B20" s="5">
        <v>201</v>
      </c>
      <c r="C20" s="5" t="str">
        <f>VLOOKUP(MOD(B20,10),テーブル!$A$3:$D$6,3,0)&amp;VLOOKUP(B20,テーブル!$F$3:$H$5,2,1)</f>
        <v>Kボルト</v>
      </c>
      <c r="D20" s="5" t="str">
        <f>VLOOKUP(MOD(B20,10),テーブル!$A$3:$D$6,2,0)</f>
        <v>木村製作</v>
      </c>
      <c r="E20" s="38">
        <v>334</v>
      </c>
      <c r="F20" s="38">
        <v>287</v>
      </c>
      <c r="G20" s="43">
        <f>VLOOKUP(B20,テーブル!$F$3:$H$5,3,1)*F20</f>
        <v>39606</v>
      </c>
      <c r="H20" s="43">
        <f>ROUND(G20*VLOOKUP(MOD(B20,10),テーブル!$A$3:$D$6,4,0),-1)</f>
        <v>1470</v>
      </c>
      <c r="I20" s="47">
        <f t="shared" si="0"/>
        <v>0.86</v>
      </c>
    </row>
    <row r="21" spans="1:9" x14ac:dyDescent="0.15">
      <c r="A21" s="46" t="s">
        <v>60</v>
      </c>
      <c r="B21" s="5">
        <v>201</v>
      </c>
      <c r="C21" s="5" t="str">
        <f>VLOOKUP(MOD(B21,10),テーブル!$A$3:$D$6,3,0)&amp;VLOOKUP(B21,テーブル!$F$3:$H$5,2,1)</f>
        <v>Kボルト</v>
      </c>
      <c r="D21" s="5" t="str">
        <f>VLOOKUP(MOD(B21,10),テーブル!$A$3:$D$6,2,0)</f>
        <v>木村製作</v>
      </c>
      <c r="E21" s="38">
        <v>293</v>
      </c>
      <c r="F21" s="38">
        <v>303</v>
      </c>
      <c r="G21" s="43">
        <f>VLOOKUP(B21,テーブル!$F$3:$H$5,3,1)*F21</f>
        <v>41814</v>
      </c>
      <c r="H21" s="43">
        <f>ROUND(G21*VLOOKUP(MOD(B21,10),テーブル!$A$3:$D$6,4,0),-1)</f>
        <v>1550</v>
      </c>
      <c r="I21" s="47">
        <f t="shared" si="0"/>
        <v>1.0349999999999999</v>
      </c>
    </row>
    <row r="22" spans="1:9" x14ac:dyDescent="0.15">
      <c r="A22" s="46" t="s">
        <v>57</v>
      </c>
      <c r="B22" s="5">
        <v>202</v>
      </c>
      <c r="C22" s="5" t="str">
        <f>VLOOKUP(MOD(B22,10),テーブル!$A$3:$D$6,3,0)&amp;VLOOKUP(B22,テーブル!$F$3:$H$5,2,1)</f>
        <v>Sボルト</v>
      </c>
      <c r="D22" s="5" t="str">
        <f>VLOOKUP(MOD(B22,10),テーブル!$A$3:$D$6,2,0)</f>
        <v>ＳＫ精機</v>
      </c>
      <c r="E22" s="36">
        <v>322</v>
      </c>
      <c r="F22" s="36">
        <v>311</v>
      </c>
      <c r="G22" s="43">
        <f>VLOOKUP(B22,テーブル!$F$3:$H$5,3,1)*F22</f>
        <v>42918</v>
      </c>
      <c r="H22" s="43">
        <f>ROUND(G22*VLOOKUP(MOD(B22,10),テーブル!$A$3:$D$6,4,0),-1)</f>
        <v>1460</v>
      </c>
      <c r="I22" s="47">
        <f t="shared" si="0"/>
        <v>0.96599999999999997</v>
      </c>
    </row>
    <row r="23" spans="1:9" x14ac:dyDescent="0.15">
      <c r="A23" s="46" t="s">
        <v>58</v>
      </c>
      <c r="B23" s="5">
        <v>202</v>
      </c>
      <c r="C23" s="5" t="str">
        <f>VLOOKUP(MOD(B23,10),テーブル!$A$3:$D$6,3,0)&amp;VLOOKUP(B23,テーブル!$F$3:$H$5,2,1)</f>
        <v>Sボルト</v>
      </c>
      <c r="D23" s="5" t="str">
        <f>VLOOKUP(MOD(B23,10),テーブル!$A$3:$D$6,2,0)</f>
        <v>ＳＫ精機</v>
      </c>
      <c r="E23" s="38">
        <v>315</v>
      </c>
      <c r="F23" s="38">
        <v>302</v>
      </c>
      <c r="G23" s="43">
        <f>VLOOKUP(B23,テーブル!$F$3:$H$5,3,1)*F23</f>
        <v>41676</v>
      </c>
      <c r="H23" s="43">
        <f>ROUND(G23*VLOOKUP(MOD(B23,10),テーブル!$A$3:$D$6,4,0),-1)</f>
        <v>1420</v>
      </c>
      <c r="I23" s="47">
        <f t="shared" si="0"/>
        <v>0.95899999999999996</v>
      </c>
    </row>
    <row r="24" spans="1:9" x14ac:dyDescent="0.15">
      <c r="A24" s="46" t="s">
        <v>59</v>
      </c>
      <c r="B24" s="5">
        <v>202</v>
      </c>
      <c r="C24" s="5" t="str">
        <f>VLOOKUP(MOD(B24,10),テーブル!$A$3:$D$6,3,0)&amp;VLOOKUP(B24,テーブル!$F$3:$H$5,2,1)</f>
        <v>Sボルト</v>
      </c>
      <c r="D24" s="5" t="str">
        <f>VLOOKUP(MOD(B24,10),テーブル!$A$3:$D$6,2,0)</f>
        <v>ＳＫ精機</v>
      </c>
      <c r="E24" s="38">
        <v>309</v>
      </c>
      <c r="F24" s="38">
        <v>302</v>
      </c>
      <c r="G24" s="43">
        <f>VLOOKUP(B24,テーブル!$F$3:$H$5,3,1)*F24</f>
        <v>41676</v>
      </c>
      <c r="H24" s="43">
        <f>ROUND(G24*VLOOKUP(MOD(B24,10),テーブル!$A$3:$D$6,4,0),-1)</f>
        <v>1420</v>
      </c>
      <c r="I24" s="47">
        <f t="shared" si="0"/>
        <v>0.97799999999999998</v>
      </c>
    </row>
    <row r="25" spans="1:9" x14ac:dyDescent="0.15">
      <c r="A25" s="46" t="s">
        <v>60</v>
      </c>
      <c r="B25" s="5">
        <v>202</v>
      </c>
      <c r="C25" s="5" t="str">
        <f>VLOOKUP(MOD(B25,10),テーブル!$A$3:$D$6,3,0)&amp;VLOOKUP(B25,テーブル!$F$3:$H$5,2,1)</f>
        <v>Sボルト</v>
      </c>
      <c r="D25" s="5" t="str">
        <f>VLOOKUP(MOD(B25,10),テーブル!$A$3:$D$6,2,0)</f>
        <v>ＳＫ精機</v>
      </c>
      <c r="E25" s="38">
        <v>341</v>
      </c>
      <c r="F25" s="38">
        <v>330</v>
      </c>
      <c r="G25" s="43">
        <f>VLOOKUP(B25,テーブル!$F$3:$H$5,3,1)*F25</f>
        <v>45540</v>
      </c>
      <c r="H25" s="43">
        <f>ROUND(G25*VLOOKUP(MOD(B25,10),テーブル!$A$3:$D$6,4,0),-1)</f>
        <v>1550</v>
      </c>
      <c r="I25" s="47">
        <f t="shared" si="0"/>
        <v>0.96799999999999997</v>
      </c>
    </row>
    <row r="26" spans="1:9" x14ac:dyDescent="0.15">
      <c r="A26" s="46" t="s">
        <v>57</v>
      </c>
      <c r="B26" s="5">
        <v>203</v>
      </c>
      <c r="C26" s="5" t="str">
        <f>VLOOKUP(MOD(B26,10),テーブル!$A$3:$D$6,3,0)&amp;VLOOKUP(B26,テーブル!$F$3:$H$5,2,1)</f>
        <v>Nボルト</v>
      </c>
      <c r="D26" s="5" t="str">
        <f>VLOOKUP(MOD(B26,10),テーブル!$A$3:$D$6,2,0)</f>
        <v>長尾工業</v>
      </c>
      <c r="E26" s="36">
        <v>351</v>
      </c>
      <c r="F26" s="36">
        <v>330</v>
      </c>
      <c r="G26" s="43">
        <f>VLOOKUP(B26,テーブル!$F$3:$H$5,3,1)*F26</f>
        <v>45540</v>
      </c>
      <c r="H26" s="43">
        <f>ROUND(G26*VLOOKUP(MOD(B26,10),テーブル!$A$3:$D$6,4,0),-1)</f>
        <v>1460</v>
      </c>
      <c r="I26" s="47">
        <f t="shared" si="0"/>
        <v>0.94099999999999995</v>
      </c>
    </row>
    <row r="27" spans="1:9" x14ac:dyDescent="0.15">
      <c r="A27" s="46" t="s">
        <v>58</v>
      </c>
      <c r="B27" s="5">
        <v>203</v>
      </c>
      <c r="C27" s="5" t="str">
        <f>VLOOKUP(MOD(B27,10),テーブル!$A$3:$D$6,3,0)&amp;VLOOKUP(B27,テーブル!$F$3:$H$5,2,1)</f>
        <v>Nボルト</v>
      </c>
      <c r="D27" s="5" t="str">
        <f>VLOOKUP(MOD(B27,10),テーブル!$A$3:$D$6,2,0)</f>
        <v>長尾工業</v>
      </c>
      <c r="E27" s="38">
        <v>341</v>
      </c>
      <c r="F27" s="38">
        <v>331</v>
      </c>
      <c r="G27" s="43">
        <f>VLOOKUP(B27,テーブル!$F$3:$H$5,3,1)*F27</f>
        <v>45678</v>
      </c>
      <c r="H27" s="43">
        <f>ROUND(G27*VLOOKUP(MOD(B27,10),テーブル!$A$3:$D$6,4,0),-1)</f>
        <v>1460</v>
      </c>
      <c r="I27" s="47">
        <f t="shared" si="0"/>
        <v>0.97099999999999997</v>
      </c>
    </row>
    <row r="28" spans="1:9" x14ac:dyDescent="0.15">
      <c r="A28" s="46" t="s">
        <v>59</v>
      </c>
      <c r="B28" s="5">
        <v>203</v>
      </c>
      <c r="C28" s="5" t="str">
        <f>VLOOKUP(MOD(B28,10),テーブル!$A$3:$D$6,3,0)&amp;VLOOKUP(B28,テーブル!$F$3:$H$5,2,1)</f>
        <v>Nボルト</v>
      </c>
      <c r="D28" s="5" t="str">
        <f>VLOOKUP(MOD(B28,10),テーブル!$A$3:$D$6,2,0)</f>
        <v>長尾工業</v>
      </c>
      <c r="E28" s="38">
        <v>344</v>
      </c>
      <c r="F28" s="38">
        <v>332</v>
      </c>
      <c r="G28" s="43">
        <f>VLOOKUP(B28,テーブル!$F$3:$H$5,3,1)*F28</f>
        <v>45816</v>
      </c>
      <c r="H28" s="43">
        <f>ROUND(G28*VLOOKUP(MOD(B28,10),テーブル!$A$3:$D$6,4,0),-1)</f>
        <v>1470</v>
      </c>
      <c r="I28" s="47">
        <f t="shared" si="0"/>
        <v>0.96599999999999997</v>
      </c>
    </row>
    <row r="29" spans="1:9" x14ac:dyDescent="0.15">
      <c r="A29" s="46" t="s">
        <v>60</v>
      </c>
      <c r="B29" s="5">
        <v>203</v>
      </c>
      <c r="C29" s="5" t="str">
        <f>VLOOKUP(MOD(B29,10),テーブル!$A$3:$D$6,3,0)&amp;VLOOKUP(B29,テーブル!$F$3:$H$5,2,1)</f>
        <v>Nボルト</v>
      </c>
      <c r="D29" s="5" t="str">
        <f>VLOOKUP(MOD(B29,10),テーブル!$A$3:$D$6,2,0)</f>
        <v>長尾工業</v>
      </c>
      <c r="E29" s="38">
        <v>367</v>
      </c>
      <c r="F29" s="38">
        <v>328</v>
      </c>
      <c r="G29" s="43">
        <f>VLOOKUP(B29,テーブル!$F$3:$H$5,3,1)*F29</f>
        <v>45264</v>
      </c>
      <c r="H29" s="43">
        <f>ROUND(G29*VLOOKUP(MOD(B29,10),テーブル!$A$3:$D$6,4,0),-1)</f>
        <v>1450</v>
      </c>
      <c r="I29" s="47">
        <f t="shared" si="0"/>
        <v>0.89400000000000002</v>
      </c>
    </row>
    <row r="30" spans="1:9" x14ac:dyDescent="0.15">
      <c r="A30" s="46" t="s">
        <v>57</v>
      </c>
      <c r="B30" s="5">
        <v>204</v>
      </c>
      <c r="C30" s="5" t="str">
        <f>VLOOKUP(MOD(B30,10),テーブル!$A$3:$D$6,3,0)&amp;VLOOKUP(B30,テーブル!$F$3:$H$5,2,1)</f>
        <v>Mボルト</v>
      </c>
      <c r="D30" s="5" t="str">
        <f>VLOOKUP(MOD(B30,10),テーブル!$A$3:$D$6,2,0)</f>
        <v>松山精工</v>
      </c>
      <c r="E30" s="36">
        <v>400</v>
      </c>
      <c r="F30" s="36">
        <v>382</v>
      </c>
      <c r="G30" s="43">
        <f>VLOOKUP(B30,テーブル!$F$3:$H$5,3,1)*F30</f>
        <v>52716</v>
      </c>
      <c r="H30" s="43">
        <f>ROUND(G30*VLOOKUP(MOD(B30,10),テーブル!$A$3:$D$6,4,0),-1)</f>
        <v>2060</v>
      </c>
      <c r="I30" s="47">
        <f t="shared" si="0"/>
        <v>0.95499999999999996</v>
      </c>
    </row>
    <row r="31" spans="1:9" x14ac:dyDescent="0.15">
      <c r="A31" s="46" t="s">
        <v>58</v>
      </c>
      <c r="B31" s="5">
        <v>204</v>
      </c>
      <c r="C31" s="5" t="str">
        <f>VLOOKUP(MOD(B31,10),テーブル!$A$3:$D$6,3,0)&amp;VLOOKUP(B31,テーブル!$F$3:$H$5,2,1)</f>
        <v>Mボルト</v>
      </c>
      <c r="D31" s="5" t="str">
        <f>VLOOKUP(MOD(B31,10),テーブル!$A$3:$D$6,2,0)</f>
        <v>松山精工</v>
      </c>
      <c r="E31" s="38">
        <v>411</v>
      </c>
      <c r="F31" s="38">
        <v>383</v>
      </c>
      <c r="G31" s="43">
        <f>VLOOKUP(B31,テーブル!$F$3:$H$5,3,1)*F31</f>
        <v>52854</v>
      </c>
      <c r="H31" s="43">
        <f>ROUND(G31*VLOOKUP(MOD(B31,10),テーブル!$A$3:$D$6,4,0),-1)</f>
        <v>2060</v>
      </c>
      <c r="I31" s="47">
        <f t="shared" si="0"/>
        <v>0.93200000000000005</v>
      </c>
    </row>
    <row r="32" spans="1:9" x14ac:dyDescent="0.15">
      <c r="A32" s="46" t="s">
        <v>59</v>
      </c>
      <c r="B32" s="5">
        <v>204</v>
      </c>
      <c r="C32" s="5" t="str">
        <f>VLOOKUP(MOD(B32,10),テーブル!$A$3:$D$6,3,0)&amp;VLOOKUP(B32,テーブル!$F$3:$H$5,2,1)</f>
        <v>Mボルト</v>
      </c>
      <c r="D32" s="5" t="str">
        <f>VLOOKUP(MOD(B32,10),テーブル!$A$3:$D$6,2,0)</f>
        <v>松山精工</v>
      </c>
      <c r="E32" s="38">
        <v>399</v>
      </c>
      <c r="F32" s="38">
        <v>375</v>
      </c>
      <c r="G32" s="43">
        <f>VLOOKUP(B32,テーブル!$F$3:$H$5,3,1)*F32</f>
        <v>51750</v>
      </c>
      <c r="H32" s="43">
        <f>ROUND(G32*VLOOKUP(MOD(B32,10),テーブル!$A$3:$D$6,4,0),-1)</f>
        <v>2020</v>
      </c>
      <c r="I32" s="47">
        <f t="shared" si="0"/>
        <v>0.94</v>
      </c>
    </row>
    <row r="33" spans="1:9" x14ac:dyDescent="0.15">
      <c r="A33" s="46" t="s">
        <v>60</v>
      </c>
      <c r="B33" s="5">
        <v>204</v>
      </c>
      <c r="C33" s="5" t="str">
        <f>VLOOKUP(MOD(B33,10),テーブル!$A$3:$D$6,3,0)&amp;VLOOKUP(B33,テーブル!$F$3:$H$5,2,1)</f>
        <v>Mボルト</v>
      </c>
      <c r="D33" s="5" t="str">
        <f>VLOOKUP(MOD(B33,10),テーブル!$A$3:$D$6,2,0)</f>
        <v>松山精工</v>
      </c>
      <c r="E33" s="38">
        <v>391</v>
      </c>
      <c r="F33" s="38">
        <v>389</v>
      </c>
      <c r="G33" s="43">
        <f>VLOOKUP(B33,テーブル!$F$3:$H$5,3,1)*F33</f>
        <v>53682</v>
      </c>
      <c r="H33" s="43">
        <f>ROUND(G33*VLOOKUP(MOD(B33,10),テーブル!$A$3:$D$6,4,0),-1)</f>
        <v>2090</v>
      </c>
      <c r="I33" s="47">
        <f t="shared" si="0"/>
        <v>0.995</v>
      </c>
    </row>
    <row r="34" spans="1:9" x14ac:dyDescent="0.15">
      <c r="A34" s="46" t="s">
        <v>57</v>
      </c>
      <c r="B34" s="5">
        <v>301</v>
      </c>
      <c r="C34" s="5" t="str">
        <f>VLOOKUP(MOD(B34,10),テーブル!$A$3:$D$6,3,0)&amp;VLOOKUP(B34,テーブル!$F$3:$H$5,2,1)</f>
        <v>Kナット</v>
      </c>
      <c r="D34" s="5" t="str">
        <f>VLOOKUP(MOD(B34,10),テーブル!$A$3:$D$6,2,0)</f>
        <v>木村製作</v>
      </c>
      <c r="E34" s="36">
        <v>330</v>
      </c>
      <c r="F34" s="36">
        <v>310</v>
      </c>
      <c r="G34" s="43">
        <f>VLOOKUP(B34,テーブル!$F$3:$H$5,3,1)*F34</f>
        <v>46190</v>
      </c>
      <c r="H34" s="43">
        <f>ROUND(G34*VLOOKUP(MOD(B34,10),テーブル!$A$3:$D$6,4,0),-1)</f>
        <v>1710</v>
      </c>
      <c r="I34" s="47">
        <f t="shared" si="0"/>
        <v>0.94</v>
      </c>
    </row>
    <row r="35" spans="1:9" x14ac:dyDescent="0.15">
      <c r="A35" s="46" t="s">
        <v>58</v>
      </c>
      <c r="B35" s="5">
        <v>301</v>
      </c>
      <c r="C35" s="5" t="str">
        <f>VLOOKUP(MOD(B35,10),テーブル!$A$3:$D$6,3,0)&amp;VLOOKUP(B35,テーブル!$F$3:$H$5,2,1)</f>
        <v>Kナット</v>
      </c>
      <c r="D35" s="5" t="str">
        <f>VLOOKUP(MOD(B35,10),テーブル!$A$3:$D$6,2,0)</f>
        <v>木村製作</v>
      </c>
      <c r="E35" s="38">
        <v>322</v>
      </c>
      <c r="F35" s="38">
        <v>295</v>
      </c>
      <c r="G35" s="43">
        <f>VLOOKUP(B35,テーブル!$F$3:$H$5,3,1)*F35</f>
        <v>43955</v>
      </c>
      <c r="H35" s="43">
        <f>ROUND(G35*VLOOKUP(MOD(B35,10),テーブル!$A$3:$D$6,4,0),-1)</f>
        <v>1630</v>
      </c>
      <c r="I35" s="47">
        <f t="shared" si="0"/>
        <v>0.91700000000000004</v>
      </c>
    </row>
    <row r="36" spans="1:9" x14ac:dyDescent="0.15">
      <c r="A36" s="46" t="s">
        <v>59</v>
      </c>
      <c r="B36" s="5">
        <v>301</v>
      </c>
      <c r="C36" s="5" t="str">
        <f>VLOOKUP(MOD(B36,10),テーブル!$A$3:$D$6,3,0)&amp;VLOOKUP(B36,テーブル!$F$3:$H$5,2,1)</f>
        <v>Kナット</v>
      </c>
      <c r="D36" s="5" t="str">
        <f>VLOOKUP(MOD(B36,10),テーブル!$A$3:$D$6,2,0)</f>
        <v>木村製作</v>
      </c>
      <c r="E36" s="38">
        <v>317</v>
      </c>
      <c r="F36" s="38">
        <v>308</v>
      </c>
      <c r="G36" s="43">
        <f>VLOOKUP(B36,テーブル!$F$3:$H$5,3,1)*F36</f>
        <v>45892</v>
      </c>
      <c r="H36" s="43">
        <f>ROUND(G36*VLOOKUP(MOD(B36,10),テーブル!$A$3:$D$6,4,0),-1)</f>
        <v>1700</v>
      </c>
      <c r="I36" s="47">
        <f t="shared" si="0"/>
        <v>0.97199999999999998</v>
      </c>
    </row>
    <row r="37" spans="1:9" x14ac:dyDescent="0.15">
      <c r="A37" s="46" t="s">
        <v>60</v>
      </c>
      <c r="B37" s="5">
        <v>301</v>
      </c>
      <c r="C37" s="5" t="str">
        <f>VLOOKUP(MOD(B37,10),テーブル!$A$3:$D$6,3,0)&amp;VLOOKUP(B37,テーブル!$F$3:$H$5,2,1)</f>
        <v>Kナット</v>
      </c>
      <c r="D37" s="5" t="str">
        <f>VLOOKUP(MOD(B37,10),テーブル!$A$3:$D$6,2,0)</f>
        <v>木村製作</v>
      </c>
      <c r="E37" s="38">
        <v>351</v>
      </c>
      <c r="F37" s="38">
        <v>328</v>
      </c>
      <c r="G37" s="43">
        <f>VLOOKUP(B37,テーブル!$F$3:$H$5,3,1)*F37</f>
        <v>48872</v>
      </c>
      <c r="H37" s="43">
        <f>ROUND(G37*VLOOKUP(MOD(B37,10),テーブル!$A$3:$D$6,4,0),-1)</f>
        <v>1810</v>
      </c>
      <c r="I37" s="47">
        <f t="shared" si="0"/>
        <v>0.93500000000000005</v>
      </c>
    </row>
    <row r="38" spans="1:9" x14ac:dyDescent="0.15">
      <c r="A38" s="46" t="s">
        <v>57</v>
      </c>
      <c r="B38" s="5">
        <v>302</v>
      </c>
      <c r="C38" s="5" t="str">
        <f>VLOOKUP(MOD(B38,10),テーブル!$A$3:$D$6,3,0)&amp;VLOOKUP(B38,テーブル!$F$3:$H$5,2,1)</f>
        <v>Sナット</v>
      </c>
      <c r="D38" s="5" t="str">
        <f>VLOOKUP(MOD(B38,10),テーブル!$A$3:$D$6,2,0)</f>
        <v>ＳＫ精機</v>
      </c>
      <c r="E38" s="36">
        <v>285</v>
      </c>
      <c r="F38" s="36">
        <v>275</v>
      </c>
      <c r="G38" s="43">
        <f>VLOOKUP(B38,テーブル!$F$3:$H$5,3,1)*F38</f>
        <v>40975</v>
      </c>
      <c r="H38" s="43">
        <f>ROUND(G38*VLOOKUP(MOD(B38,10),テーブル!$A$3:$D$6,4,0),-1)</f>
        <v>1390</v>
      </c>
      <c r="I38" s="47">
        <f t="shared" si="0"/>
        <v>0.96499999999999997</v>
      </c>
    </row>
    <row r="39" spans="1:9" x14ac:dyDescent="0.15">
      <c r="A39" s="46" t="s">
        <v>58</v>
      </c>
      <c r="B39" s="5">
        <v>302</v>
      </c>
      <c r="C39" s="5" t="str">
        <f>VLOOKUP(MOD(B39,10),テーブル!$A$3:$D$6,3,0)&amp;VLOOKUP(B39,テーブル!$F$3:$H$5,2,1)</f>
        <v>Sナット</v>
      </c>
      <c r="D39" s="5" t="str">
        <f>VLOOKUP(MOD(B39,10),テーブル!$A$3:$D$6,2,0)</f>
        <v>ＳＫ精機</v>
      </c>
      <c r="E39" s="38">
        <v>277</v>
      </c>
      <c r="F39" s="38">
        <v>286</v>
      </c>
      <c r="G39" s="43">
        <f>VLOOKUP(B39,テーブル!$F$3:$H$5,3,1)*F39</f>
        <v>42614</v>
      </c>
      <c r="H39" s="43">
        <f>ROUND(G39*VLOOKUP(MOD(B39,10),テーブル!$A$3:$D$6,4,0),-1)</f>
        <v>1450</v>
      </c>
      <c r="I39" s="47">
        <f t="shared" si="0"/>
        <v>1.0329999999999999</v>
      </c>
    </row>
    <row r="40" spans="1:9" x14ac:dyDescent="0.15">
      <c r="A40" s="46" t="s">
        <v>59</v>
      </c>
      <c r="B40" s="5">
        <v>302</v>
      </c>
      <c r="C40" s="5" t="str">
        <f>VLOOKUP(MOD(B40,10),テーブル!$A$3:$D$6,3,0)&amp;VLOOKUP(B40,テーブル!$F$3:$H$5,2,1)</f>
        <v>Sナット</v>
      </c>
      <c r="D40" s="5" t="str">
        <f>VLOOKUP(MOD(B40,10),テーブル!$A$3:$D$6,2,0)</f>
        <v>ＳＫ精機</v>
      </c>
      <c r="E40" s="38">
        <v>270</v>
      </c>
      <c r="F40" s="38">
        <v>288</v>
      </c>
      <c r="G40" s="43">
        <f>VLOOKUP(B40,テーブル!$F$3:$H$5,3,1)*F40</f>
        <v>42912</v>
      </c>
      <c r="H40" s="43">
        <f>ROUND(G40*VLOOKUP(MOD(B40,10),テーブル!$A$3:$D$6,4,0),-1)</f>
        <v>1460</v>
      </c>
      <c r="I40" s="47">
        <f t="shared" si="0"/>
        <v>1.0669999999999999</v>
      </c>
    </row>
    <row r="41" spans="1:9" x14ac:dyDescent="0.15">
      <c r="A41" s="46" t="s">
        <v>60</v>
      </c>
      <c r="B41" s="5">
        <v>302</v>
      </c>
      <c r="C41" s="5" t="str">
        <f>VLOOKUP(MOD(B41,10),テーブル!$A$3:$D$6,3,0)&amp;VLOOKUP(B41,テーブル!$F$3:$H$5,2,1)</f>
        <v>Sナット</v>
      </c>
      <c r="D41" s="5" t="str">
        <f>VLOOKUP(MOD(B41,10),テーブル!$A$3:$D$6,2,0)</f>
        <v>ＳＫ精機</v>
      </c>
      <c r="E41" s="38">
        <v>308</v>
      </c>
      <c r="F41" s="38">
        <v>252</v>
      </c>
      <c r="G41" s="43">
        <f>VLOOKUP(B41,テーブル!$F$3:$H$5,3,1)*F41</f>
        <v>37548</v>
      </c>
      <c r="H41" s="43">
        <f>ROUND(G41*VLOOKUP(MOD(B41,10),テーブル!$A$3:$D$6,4,0),-1)</f>
        <v>1280</v>
      </c>
      <c r="I41" s="47">
        <f t="shared" si="0"/>
        <v>0.81899999999999995</v>
      </c>
    </row>
    <row r="42" spans="1:9" x14ac:dyDescent="0.15">
      <c r="A42" s="46" t="s">
        <v>57</v>
      </c>
      <c r="B42" s="5">
        <v>303</v>
      </c>
      <c r="C42" s="5" t="str">
        <f>VLOOKUP(MOD(B42,10),テーブル!$A$3:$D$6,3,0)&amp;VLOOKUP(B42,テーブル!$F$3:$H$5,2,1)</f>
        <v>Nナット</v>
      </c>
      <c r="D42" s="5" t="str">
        <f>VLOOKUP(MOD(B42,10),テーブル!$A$3:$D$6,2,0)</f>
        <v>長尾工業</v>
      </c>
      <c r="E42" s="36">
        <v>358</v>
      </c>
      <c r="F42" s="36">
        <v>336</v>
      </c>
      <c r="G42" s="43">
        <f>VLOOKUP(B42,テーブル!$F$3:$H$5,3,1)*F42</f>
        <v>50064</v>
      </c>
      <c r="H42" s="43">
        <f>ROUND(G42*VLOOKUP(MOD(B42,10),テーブル!$A$3:$D$6,4,0),-1)</f>
        <v>1600</v>
      </c>
      <c r="I42" s="47">
        <f t="shared" si="0"/>
        <v>0.93899999999999995</v>
      </c>
    </row>
    <row r="43" spans="1:9" x14ac:dyDescent="0.15">
      <c r="A43" s="46" t="s">
        <v>58</v>
      </c>
      <c r="B43" s="5">
        <v>303</v>
      </c>
      <c r="C43" s="5" t="str">
        <f>VLOOKUP(MOD(B43,10),テーブル!$A$3:$D$6,3,0)&amp;VLOOKUP(B43,テーブル!$F$3:$H$5,2,1)</f>
        <v>Nナット</v>
      </c>
      <c r="D43" s="5" t="str">
        <f>VLOOKUP(MOD(B43,10),テーブル!$A$3:$D$6,2,0)</f>
        <v>長尾工業</v>
      </c>
      <c r="E43" s="38">
        <v>348</v>
      </c>
      <c r="F43" s="38">
        <v>350</v>
      </c>
      <c r="G43" s="43">
        <f>VLOOKUP(B43,テーブル!$F$3:$H$5,3,1)*F43</f>
        <v>52150</v>
      </c>
      <c r="H43" s="43">
        <f>ROUND(G43*VLOOKUP(MOD(B43,10),テーブル!$A$3:$D$6,4,0),-1)</f>
        <v>1670</v>
      </c>
      <c r="I43" s="47">
        <f t="shared" si="0"/>
        <v>1.0059999999999998</v>
      </c>
    </row>
    <row r="44" spans="1:9" x14ac:dyDescent="0.15">
      <c r="A44" s="46" t="s">
        <v>59</v>
      </c>
      <c r="B44" s="5">
        <v>303</v>
      </c>
      <c r="C44" s="5" t="str">
        <f>VLOOKUP(MOD(B44,10),テーブル!$A$3:$D$6,3,0)&amp;VLOOKUP(B44,テーブル!$F$3:$H$5,2,1)</f>
        <v>Nナット</v>
      </c>
      <c r="D44" s="5" t="str">
        <f>VLOOKUP(MOD(B44,10),テーブル!$A$3:$D$6,2,0)</f>
        <v>長尾工業</v>
      </c>
      <c r="E44" s="38">
        <v>357</v>
      </c>
      <c r="F44" s="38">
        <v>347</v>
      </c>
      <c r="G44" s="43">
        <f>VLOOKUP(B44,テーブル!$F$3:$H$5,3,1)*F44</f>
        <v>51703</v>
      </c>
      <c r="H44" s="43">
        <f>ROUND(G44*VLOOKUP(MOD(B44,10),テーブル!$A$3:$D$6,4,0),-1)</f>
        <v>1650</v>
      </c>
      <c r="I44" s="47">
        <f t="shared" si="0"/>
        <v>0.97199999999999998</v>
      </c>
    </row>
    <row r="45" spans="1:9" x14ac:dyDescent="0.15">
      <c r="A45" s="46" t="s">
        <v>60</v>
      </c>
      <c r="B45" s="5">
        <v>303</v>
      </c>
      <c r="C45" s="5" t="str">
        <f>VLOOKUP(MOD(B45,10),テーブル!$A$3:$D$6,3,0)&amp;VLOOKUP(B45,テーブル!$F$3:$H$5,2,1)</f>
        <v>Nナット</v>
      </c>
      <c r="D45" s="5" t="str">
        <f>VLOOKUP(MOD(B45,10),テーブル!$A$3:$D$6,2,0)</f>
        <v>長尾工業</v>
      </c>
      <c r="E45" s="38">
        <v>367</v>
      </c>
      <c r="F45" s="38">
        <v>312</v>
      </c>
      <c r="G45" s="43">
        <f>VLOOKUP(B45,テーブル!$F$3:$H$5,3,1)*F45</f>
        <v>46488</v>
      </c>
      <c r="H45" s="43">
        <f>ROUND(G45*VLOOKUP(MOD(B45,10),テーブル!$A$3:$D$6,4,0),-1)</f>
        <v>1490</v>
      </c>
      <c r="I45" s="47">
        <f t="shared" si="0"/>
        <v>0.85099999999999998</v>
      </c>
    </row>
    <row r="46" spans="1:9" x14ac:dyDescent="0.15">
      <c r="A46" s="46" t="s">
        <v>57</v>
      </c>
      <c r="B46" s="5">
        <v>304</v>
      </c>
      <c r="C46" s="5" t="str">
        <f>VLOOKUP(MOD(B46,10),テーブル!$A$3:$D$6,3,0)&amp;VLOOKUP(B46,テーブル!$F$3:$H$5,2,1)</f>
        <v>Mナット</v>
      </c>
      <c r="D46" s="5" t="str">
        <f>VLOOKUP(MOD(B46,10),テーブル!$A$3:$D$6,2,0)</f>
        <v>松山精工</v>
      </c>
      <c r="E46" s="36">
        <v>380</v>
      </c>
      <c r="F46" s="36">
        <v>356</v>
      </c>
      <c r="G46" s="43">
        <f>VLOOKUP(B46,テーブル!$F$3:$H$5,3,1)*F46</f>
        <v>53044</v>
      </c>
      <c r="H46" s="43">
        <f>ROUND(G46*VLOOKUP(MOD(B46,10),テーブル!$A$3:$D$6,4,0),-1)</f>
        <v>2070</v>
      </c>
      <c r="I46" s="47">
        <f t="shared" si="0"/>
        <v>0.93700000000000006</v>
      </c>
    </row>
    <row r="47" spans="1:9" x14ac:dyDescent="0.15">
      <c r="A47" s="46" t="s">
        <v>58</v>
      </c>
      <c r="B47" s="5">
        <v>304</v>
      </c>
      <c r="C47" s="5" t="str">
        <f>VLOOKUP(MOD(B47,10),テーブル!$A$3:$D$6,3,0)&amp;VLOOKUP(B47,テーブル!$F$3:$H$5,2,1)</f>
        <v>Mナット</v>
      </c>
      <c r="D47" s="5" t="str">
        <f>VLOOKUP(MOD(B47,10),テーブル!$A$3:$D$6,2,0)</f>
        <v>松山精工</v>
      </c>
      <c r="E47" s="38">
        <v>394</v>
      </c>
      <c r="F47" s="38">
        <v>344</v>
      </c>
      <c r="G47" s="43">
        <f>VLOOKUP(B47,テーブル!$F$3:$H$5,3,1)*F47</f>
        <v>51256</v>
      </c>
      <c r="H47" s="43">
        <f>ROUND(G47*VLOOKUP(MOD(B47,10),テーブル!$A$3:$D$6,4,0),-1)</f>
        <v>2000</v>
      </c>
      <c r="I47" s="47">
        <f t="shared" si="0"/>
        <v>0.874</v>
      </c>
    </row>
    <row r="48" spans="1:9" x14ac:dyDescent="0.15">
      <c r="A48" s="46" t="s">
        <v>59</v>
      </c>
      <c r="B48" s="5">
        <v>304</v>
      </c>
      <c r="C48" s="5" t="str">
        <f>VLOOKUP(MOD(B48,10),テーブル!$A$3:$D$6,3,0)&amp;VLOOKUP(B48,テーブル!$F$3:$H$5,2,1)</f>
        <v>Mナット</v>
      </c>
      <c r="D48" s="5" t="str">
        <f>VLOOKUP(MOD(B48,10),テーブル!$A$3:$D$6,2,0)</f>
        <v>松山精工</v>
      </c>
      <c r="E48" s="38">
        <v>409</v>
      </c>
      <c r="F48" s="38">
        <v>348</v>
      </c>
      <c r="G48" s="43">
        <f>VLOOKUP(B48,テーブル!$F$3:$H$5,3,1)*F48</f>
        <v>51852</v>
      </c>
      <c r="H48" s="43">
        <f>ROUND(G48*VLOOKUP(MOD(B48,10),テーブル!$A$3:$D$6,4,0),-1)</f>
        <v>2020</v>
      </c>
      <c r="I48" s="47">
        <f t="shared" si="0"/>
        <v>0.85099999999999998</v>
      </c>
    </row>
    <row r="49" spans="1:9" x14ac:dyDescent="0.15">
      <c r="A49" s="46" t="s">
        <v>60</v>
      </c>
      <c r="B49" s="5">
        <v>304</v>
      </c>
      <c r="C49" s="5" t="str">
        <f>VLOOKUP(MOD(B49,10),テーブル!$A$3:$D$6,3,0)&amp;VLOOKUP(B49,テーブル!$F$3:$H$5,2,1)</f>
        <v>Mナット</v>
      </c>
      <c r="D49" s="5" t="str">
        <f>VLOOKUP(MOD(B49,10),テーブル!$A$3:$D$6,2,0)</f>
        <v>松山精工</v>
      </c>
      <c r="E49" s="38">
        <v>338</v>
      </c>
      <c r="F49" s="38">
        <v>377</v>
      </c>
      <c r="G49" s="43">
        <f>VLOOKUP(B49,テーブル!$F$3:$H$5,3,1)*F49</f>
        <v>56173</v>
      </c>
      <c r="H49" s="43">
        <f>ROUND(G49*VLOOKUP(MOD(B49,10),テーブル!$A$3:$D$6,4,0),-1)</f>
        <v>2190</v>
      </c>
      <c r="I49" s="47">
        <f t="shared" si="0"/>
        <v>1.1159999999999999</v>
      </c>
    </row>
    <row r="50" spans="1:9" x14ac:dyDescent="0.15">
      <c r="A50" s="46"/>
      <c r="B50" s="36"/>
      <c r="C50" s="36"/>
      <c r="D50" s="36"/>
      <c r="E50" s="36"/>
      <c r="F50" s="36"/>
      <c r="G50" s="36"/>
      <c r="H50" s="36"/>
      <c r="I50" s="48"/>
    </row>
    <row r="51" spans="1:9" ht="14.25" thickBot="1" x14ac:dyDescent="0.2">
      <c r="A51" s="49"/>
      <c r="B51" s="52" t="s">
        <v>65</v>
      </c>
      <c r="C51" s="52"/>
      <c r="D51" s="52"/>
      <c r="E51" s="50">
        <f>SUM(E2:E49)</f>
        <v>15983</v>
      </c>
      <c r="F51" s="50">
        <f t="shared" ref="F51:H51" si="1">SUM(F2:F49)</f>
        <v>15160</v>
      </c>
      <c r="G51" s="50">
        <f t="shared" si="1"/>
        <v>2081742</v>
      </c>
      <c r="H51" s="50">
        <f t="shared" si="1"/>
        <v>74190</v>
      </c>
      <c r="I51" s="51"/>
    </row>
  </sheetData>
  <phoneticPr fontId="4"/>
  <printOptions heading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zoomScale="70" zoomScaleNormal="70" workbookViewId="0"/>
  </sheetViews>
  <sheetFormatPr defaultRowHeight="13.5" x14ac:dyDescent="0.15"/>
  <cols>
    <col min="1" max="1" width="7.5" bestFit="1" customWidth="1"/>
    <col min="2" max="2" width="5.625" bestFit="1" customWidth="1"/>
    <col min="3" max="3" width="8.5" bestFit="1" customWidth="1"/>
    <col min="4" max="4" width="8.5" customWidth="1"/>
    <col min="5" max="5" width="7.5" bestFit="1" customWidth="1"/>
    <col min="6" max="6" width="7.5" customWidth="1"/>
    <col min="7" max="7" width="10.5" bestFit="1" customWidth="1"/>
    <col min="8" max="9" width="7.5" customWidth="1"/>
  </cols>
  <sheetData>
    <row r="1" spans="1:11" x14ac:dyDescent="0.15">
      <c r="A1" s="44" t="s">
        <v>49</v>
      </c>
      <c r="B1" s="45" t="s">
        <v>50</v>
      </c>
      <c r="C1" s="45" t="s">
        <v>2</v>
      </c>
      <c r="D1" s="41" t="s">
        <v>3</v>
      </c>
      <c r="E1" s="45" t="s">
        <v>55</v>
      </c>
      <c r="F1" s="45" t="s">
        <v>56</v>
      </c>
      <c r="G1" s="41" t="s">
        <v>4</v>
      </c>
      <c r="H1" s="41" t="s">
        <v>5</v>
      </c>
      <c r="I1" s="2" t="s">
        <v>6</v>
      </c>
    </row>
    <row r="2" spans="1:11" x14ac:dyDescent="0.15">
      <c r="A2" s="46" t="s">
        <v>61</v>
      </c>
      <c r="B2" s="5">
        <v>101</v>
      </c>
      <c r="C2" s="5" t="str">
        <f>VLOOKUP(MOD(B2,10),テーブル!$A$3:$D$6,3,0)&amp;VLOOKUP(B2,テーブル!$F$3:$H$5,2,1)</f>
        <v>Kねじ</v>
      </c>
      <c r="D2" s="5" t="str">
        <f>VLOOKUP(MOD(B2,10),テーブル!$A$3:$D$6,2,0)</f>
        <v>木村製作</v>
      </c>
      <c r="E2" s="36">
        <v>302</v>
      </c>
      <c r="F2" s="36">
        <v>288</v>
      </c>
      <c r="G2" s="43">
        <f>VLOOKUP(B2,テーブル!$F$3:$H$5,3,1)*F2</f>
        <v>35712</v>
      </c>
      <c r="H2" s="43">
        <f>ROUND(G2*VLOOKUP(MOD(B2,10),テーブル!$A$3:$D$6,4,0),-1)</f>
        <v>1320</v>
      </c>
      <c r="I2" s="47">
        <f>ROUNDUP(F2/E2,3)</f>
        <v>0.95399999999999996</v>
      </c>
      <c r="J2" s="40"/>
      <c r="K2" s="40"/>
    </row>
    <row r="3" spans="1:11" x14ac:dyDescent="0.15">
      <c r="A3" s="46" t="s">
        <v>62</v>
      </c>
      <c r="B3" s="5">
        <v>101</v>
      </c>
      <c r="C3" s="5" t="str">
        <f>VLOOKUP(MOD(B3,10),テーブル!$A$3:$D$6,3,0)&amp;VLOOKUP(B3,テーブル!$F$3:$H$5,2,1)</f>
        <v>Kねじ</v>
      </c>
      <c r="D3" s="5" t="str">
        <f>VLOOKUP(MOD(B3,10),テーブル!$A$3:$D$6,2,0)</f>
        <v>木村製作</v>
      </c>
      <c r="E3" s="38">
        <v>291</v>
      </c>
      <c r="F3" s="38">
        <v>283</v>
      </c>
      <c r="G3" s="43">
        <f>VLOOKUP(B3,テーブル!$F$3:$H$5,3,1)*F3</f>
        <v>35092</v>
      </c>
      <c r="H3" s="43">
        <f>ROUND(G3*VLOOKUP(MOD(B3,10),テーブル!$A$3:$D$6,4,0),-1)</f>
        <v>1300</v>
      </c>
      <c r="I3" s="47">
        <f t="shared" ref="I3:I49" si="0">ROUNDUP(F3/E3,3)</f>
        <v>0.97299999999999998</v>
      </c>
      <c r="J3" s="40"/>
      <c r="K3" s="40"/>
    </row>
    <row r="4" spans="1:11" x14ac:dyDescent="0.15">
      <c r="A4" s="46" t="s">
        <v>63</v>
      </c>
      <c r="B4" s="5">
        <v>101</v>
      </c>
      <c r="C4" s="5" t="str">
        <f>VLOOKUP(MOD(B4,10),テーブル!$A$3:$D$6,3,0)&amp;VLOOKUP(B4,テーブル!$F$3:$H$5,2,1)</f>
        <v>Kねじ</v>
      </c>
      <c r="D4" s="5" t="str">
        <f>VLOOKUP(MOD(B4,10),テーブル!$A$3:$D$6,2,0)</f>
        <v>木村製作</v>
      </c>
      <c r="E4" s="38">
        <v>305</v>
      </c>
      <c r="F4" s="38">
        <v>287</v>
      </c>
      <c r="G4" s="43">
        <f>VLOOKUP(B4,テーブル!$F$3:$H$5,3,1)*F4</f>
        <v>35588</v>
      </c>
      <c r="H4" s="43">
        <f>ROUND(G4*VLOOKUP(MOD(B4,10),テーブル!$A$3:$D$6,4,0),-1)</f>
        <v>1320</v>
      </c>
      <c r="I4" s="47">
        <f t="shared" si="0"/>
        <v>0.94099999999999995</v>
      </c>
      <c r="J4" s="40"/>
      <c r="K4" s="40"/>
    </row>
    <row r="5" spans="1:11" x14ac:dyDescent="0.15">
      <c r="A5" s="46" t="s">
        <v>64</v>
      </c>
      <c r="B5" s="5">
        <v>101</v>
      </c>
      <c r="C5" s="5" t="str">
        <f>VLOOKUP(MOD(B5,10),テーブル!$A$3:$D$6,3,0)&amp;VLOOKUP(B5,テーブル!$F$3:$H$5,2,1)</f>
        <v>Kねじ</v>
      </c>
      <c r="D5" s="5" t="str">
        <f>VLOOKUP(MOD(B5,10),テーブル!$A$3:$D$6,2,0)</f>
        <v>木村製作</v>
      </c>
      <c r="E5" s="38">
        <v>308</v>
      </c>
      <c r="F5" s="38">
        <v>293</v>
      </c>
      <c r="G5" s="43">
        <f>VLOOKUP(B5,テーブル!$F$3:$H$5,3,1)*F5</f>
        <v>36332</v>
      </c>
      <c r="H5" s="43">
        <f>ROUND(G5*VLOOKUP(MOD(B5,10),テーブル!$A$3:$D$6,4,0),-1)</f>
        <v>1340</v>
      </c>
      <c r="I5" s="47">
        <f t="shared" si="0"/>
        <v>0.95199999999999996</v>
      </c>
      <c r="J5" s="40"/>
      <c r="K5" s="40"/>
    </row>
    <row r="6" spans="1:11" x14ac:dyDescent="0.15">
      <c r="A6" s="46" t="s">
        <v>61</v>
      </c>
      <c r="B6" s="5">
        <v>102</v>
      </c>
      <c r="C6" s="5" t="str">
        <f>VLOOKUP(MOD(B6,10),テーブル!$A$3:$D$6,3,0)&amp;VLOOKUP(B6,テーブル!$F$3:$H$5,2,1)</f>
        <v>Sねじ</v>
      </c>
      <c r="D6" s="5" t="str">
        <f>VLOOKUP(MOD(B6,10),テーブル!$A$3:$D$6,2,0)</f>
        <v>ＳＫ精機</v>
      </c>
      <c r="E6" s="36">
        <v>360</v>
      </c>
      <c r="F6" s="36">
        <v>339</v>
      </c>
      <c r="G6" s="43">
        <f>VLOOKUP(B6,テーブル!$F$3:$H$5,3,1)*F6</f>
        <v>42036</v>
      </c>
      <c r="H6" s="43">
        <f>ROUND(G6*VLOOKUP(MOD(B6,10),テーブル!$A$3:$D$6,4,0),-1)</f>
        <v>1430</v>
      </c>
      <c r="I6" s="47">
        <f t="shared" si="0"/>
        <v>0.94199999999999995</v>
      </c>
      <c r="J6" s="40"/>
      <c r="K6" s="40"/>
    </row>
    <row r="7" spans="1:11" x14ac:dyDescent="0.15">
      <c r="A7" s="46" t="s">
        <v>62</v>
      </c>
      <c r="B7" s="5">
        <v>102</v>
      </c>
      <c r="C7" s="5" t="str">
        <f>VLOOKUP(MOD(B7,10),テーブル!$A$3:$D$6,3,0)&amp;VLOOKUP(B7,テーブル!$F$3:$H$5,2,1)</f>
        <v>Sねじ</v>
      </c>
      <c r="D7" s="5" t="str">
        <f>VLOOKUP(MOD(B7,10),テーブル!$A$3:$D$6,2,0)</f>
        <v>ＳＫ精機</v>
      </c>
      <c r="E7" s="38">
        <v>353</v>
      </c>
      <c r="F7" s="38">
        <v>343</v>
      </c>
      <c r="G7" s="43">
        <f>VLOOKUP(B7,テーブル!$F$3:$H$5,3,1)*F7</f>
        <v>42532</v>
      </c>
      <c r="H7" s="43">
        <f>ROUND(G7*VLOOKUP(MOD(B7,10),テーブル!$A$3:$D$6,4,0),-1)</f>
        <v>1450</v>
      </c>
      <c r="I7" s="47">
        <f t="shared" si="0"/>
        <v>0.97199999999999998</v>
      </c>
      <c r="J7" s="40"/>
      <c r="K7" s="40"/>
    </row>
    <row r="8" spans="1:11" x14ac:dyDescent="0.15">
      <c r="A8" s="46" t="s">
        <v>63</v>
      </c>
      <c r="B8" s="5">
        <v>102</v>
      </c>
      <c r="C8" s="5" t="str">
        <f>VLOOKUP(MOD(B8,10),テーブル!$A$3:$D$6,3,0)&amp;VLOOKUP(B8,テーブル!$F$3:$H$5,2,1)</f>
        <v>Sねじ</v>
      </c>
      <c r="D8" s="5" t="str">
        <f>VLOOKUP(MOD(B8,10),テーブル!$A$3:$D$6,2,0)</f>
        <v>ＳＫ精機</v>
      </c>
      <c r="E8" s="38">
        <v>362</v>
      </c>
      <c r="F8" s="38">
        <v>341</v>
      </c>
      <c r="G8" s="43">
        <f>VLOOKUP(B8,テーブル!$F$3:$H$5,3,1)*F8</f>
        <v>42284</v>
      </c>
      <c r="H8" s="43">
        <f>ROUND(G8*VLOOKUP(MOD(B8,10),テーブル!$A$3:$D$6,4,0),-1)</f>
        <v>1440</v>
      </c>
      <c r="I8" s="47">
        <f t="shared" si="0"/>
        <v>0.94199999999999995</v>
      </c>
      <c r="J8" s="40"/>
      <c r="K8" s="40"/>
    </row>
    <row r="9" spans="1:11" x14ac:dyDescent="0.15">
      <c r="A9" s="46" t="s">
        <v>64</v>
      </c>
      <c r="B9" s="5">
        <v>102</v>
      </c>
      <c r="C9" s="5" t="str">
        <f>VLOOKUP(MOD(B9,10),テーブル!$A$3:$D$6,3,0)&amp;VLOOKUP(B9,テーブル!$F$3:$H$5,2,1)</f>
        <v>Sねじ</v>
      </c>
      <c r="D9" s="5" t="str">
        <f>VLOOKUP(MOD(B9,10),テーブル!$A$3:$D$6,2,0)</f>
        <v>ＳＫ精機</v>
      </c>
      <c r="E9" s="38">
        <v>363</v>
      </c>
      <c r="F9" s="38">
        <v>333</v>
      </c>
      <c r="G9" s="43">
        <f>VLOOKUP(B9,テーブル!$F$3:$H$5,3,1)*F9</f>
        <v>41292</v>
      </c>
      <c r="H9" s="43">
        <f>ROUND(G9*VLOOKUP(MOD(B9,10),テーブル!$A$3:$D$6,4,0),-1)</f>
        <v>1400</v>
      </c>
      <c r="I9" s="47">
        <f t="shared" si="0"/>
        <v>0.91800000000000004</v>
      </c>
      <c r="J9" s="40"/>
      <c r="K9" s="40"/>
    </row>
    <row r="10" spans="1:11" x14ac:dyDescent="0.15">
      <c r="A10" s="46" t="s">
        <v>61</v>
      </c>
      <c r="B10" s="5">
        <v>103</v>
      </c>
      <c r="C10" s="5" t="str">
        <f>VLOOKUP(MOD(B10,10),テーブル!$A$3:$D$6,3,0)&amp;VLOOKUP(B10,テーブル!$F$3:$H$5,2,1)</f>
        <v>Nねじ</v>
      </c>
      <c r="D10" s="5" t="str">
        <f>VLOOKUP(MOD(B10,10),テーブル!$A$3:$D$6,2,0)</f>
        <v>長尾工業</v>
      </c>
      <c r="E10" s="36">
        <v>350</v>
      </c>
      <c r="F10" s="36">
        <v>326</v>
      </c>
      <c r="G10" s="43">
        <f>VLOOKUP(B10,テーブル!$F$3:$H$5,3,1)*F10</f>
        <v>40424</v>
      </c>
      <c r="H10" s="43">
        <f>ROUND(G10*VLOOKUP(MOD(B10,10),テーブル!$A$3:$D$6,4,0),-1)</f>
        <v>1290</v>
      </c>
      <c r="I10" s="47">
        <f t="shared" si="0"/>
        <v>0.93200000000000005</v>
      </c>
      <c r="J10" s="40"/>
      <c r="K10" s="40"/>
    </row>
    <row r="11" spans="1:11" x14ac:dyDescent="0.15">
      <c r="A11" s="46" t="s">
        <v>62</v>
      </c>
      <c r="B11" s="5">
        <v>103</v>
      </c>
      <c r="C11" s="5" t="str">
        <f>VLOOKUP(MOD(B11,10),テーブル!$A$3:$D$6,3,0)&amp;VLOOKUP(B11,テーブル!$F$3:$H$5,2,1)</f>
        <v>Nねじ</v>
      </c>
      <c r="D11" s="5" t="str">
        <f>VLOOKUP(MOD(B11,10),テーブル!$A$3:$D$6,2,0)</f>
        <v>長尾工業</v>
      </c>
      <c r="E11" s="38">
        <v>358</v>
      </c>
      <c r="F11" s="38">
        <v>338</v>
      </c>
      <c r="G11" s="43">
        <f>VLOOKUP(B11,テーブル!$F$3:$H$5,3,1)*F11</f>
        <v>41912</v>
      </c>
      <c r="H11" s="43">
        <f>ROUND(G11*VLOOKUP(MOD(B11,10),テーブル!$A$3:$D$6,4,0),-1)</f>
        <v>1340</v>
      </c>
      <c r="I11" s="47">
        <f t="shared" si="0"/>
        <v>0.94499999999999995</v>
      </c>
      <c r="J11" s="40"/>
      <c r="K11" s="40"/>
    </row>
    <row r="12" spans="1:11" x14ac:dyDescent="0.15">
      <c r="A12" s="46" t="s">
        <v>63</v>
      </c>
      <c r="B12" s="5">
        <v>103</v>
      </c>
      <c r="C12" s="5" t="str">
        <f>VLOOKUP(MOD(B12,10),テーブル!$A$3:$D$6,3,0)&amp;VLOOKUP(B12,テーブル!$F$3:$H$5,2,1)</f>
        <v>Nねじ</v>
      </c>
      <c r="D12" s="5" t="str">
        <f>VLOOKUP(MOD(B12,10),テーブル!$A$3:$D$6,2,0)</f>
        <v>長尾工業</v>
      </c>
      <c r="E12" s="38">
        <v>341</v>
      </c>
      <c r="F12" s="38">
        <v>328</v>
      </c>
      <c r="G12" s="43">
        <f>VLOOKUP(B12,テーブル!$F$3:$H$5,3,1)*F12</f>
        <v>40672</v>
      </c>
      <c r="H12" s="43">
        <f>ROUND(G12*VLOOKUP(MOD(B12,10),テーブル!$A$3:$D$6,4,0),-1)</f>
        <v>1300</v>
      </c>
      <c r="I12" s="47">
        <f t="shared" si="0"/>
        <v>0.96199999999999997</v>
      </c>
      <c r="J12" s="40"/>
      <c r="K12" s="40"/>
    </row>
    <row r="13" spans="1:11" x14ac:dyDescent="0.15">
      <c r="A13" s="46" t="s">
        <v>64</v>
      </c>
      <c r="B13" s="5">
        <v>103</v>
      </c>
      <c r="C13" s="5" t="str">
        <f>VLOOKUP(MOD(B13,10),テーブル!$A$3:$D$6,3,0)&amp;VLOOKUP(B13,テーブル!$F$3:$H$5,2,1)</f>
        <v>Nねじ</v>
      </c>
      <c r="D13" s="5" t="str">
        <f>VLOOKUP(MOD(B13,10),テーブル!$A$3:$D$6,2,0)</f>
        <v>長尾工業</v>
      </c>
      <c r="E13" s="38">
        <v>352</v>
      </c>
      <c r="F13" s="38">
        <v>312</v>
      </c>
      <c r="G13" s="43">
        <f>VLOOKUP(B13,テーブル!$F$3:$H$5,3,1)*F13</f>
        <v>38688</v>
      </c>
      <c r="H13" s="43">
        <f>ROUND(G13*VLOOKUP(MOD(B13,10),テーブル!$A$3:$D$6,4,0),-1)</f>
        <v>1240</v>
      </c>
      <c r="I13" s="47">
        <f t="shared" si="0"/>
        <v>0.88700000000000001</v>
      </c>
      <c r="J13" s="40"/>
      <c r="K13" s="40"/>
    </row>
    <row r="14" spans="1:11" x14ac:dyDescent="0.15">
      <c r="A14" s="46" t="s">
        <v>61</v>
      </c>
      <c r="B14" s="5">
        <v>104</v>
      </c>
      <c r="C14" s="5" t="str">
        <f>VLOOKUP(MOD(B14,10),テーブル!$A$3:$D$6,3,0)&amp;VLOOKUP(B14,テーブル!$F$3:$H$5,2,1)</f>
        <v>Mねじ</v>
      </c>
      <c r="D14" s="5" t="str">
        <f>VLOOKUP(MOD(B14,10),テーブル!$A$3:$D$6,2,0)</f>
        <v>松山精工</v>
      </c>
      <c r="E14" s="36">
        <v>374</v>
      </c>
      <c r="F14" s="36">
        <v>360</v>
      </c>
      <c r="G14" s="43">
        <f>VLOOKUP(B14,テーブル!$F$3:$H$5,3,1)*F14</f>
        <v>44640</v>
      </c>
      <c r="H14" s="43">
        <f>ROUND(G14*VLOOKUP(MOD(B14,10),テーブル!$A$3:$D$6,4,0),-1)</f>
        <v>1740</v>
      </c>
      <c r="I14" s="47">
        <f t="shared" si="0"/>
        <v>0.96299999999999997</v>
      </c>
    </row>
    <row r="15" spans="1:11" x14ac:dyDescent="0.15">
      <c r="A15" s="46" t="s">
        <v>62</v>
      </c>
      <c r="B15" s="5">
        <v>104</v>
      </c>
      <c r="C15" s="5" t="str">
        <f>VLOOKUP(MOD(B15,10),テーブル!$A$3:$D$6,3,0)&amp;VLOOKUP(B15,テーブル!$F$3:$H$5,2,1)</f>
        <v>Mねじ</v>
      </c>
      <c r="D15" s="5" t="str">
        <f>VLOOKUP(MOD(B15,10),テーブル!$A$3:$D$6,2,0)</f>
        <v>松山精工</v>
      </c>
      <c r="E15" s="38">
        <v>365</v>
      </c>
      <c r="F15" s="38">
        <v>364</v>
      </c>
      <c r="G15" s="43">
        <f>VLOOKUP(B15,テーブル!$F$3:$H$5,3,1)*F15</f>
        <v>45136</v>
      </c>
      <c r="H15" s="43">
        <f>ROUND(G15*VLOOKUP(MOD(B15,10),テーブル!$A$3:$D$6,4,0),-1)</f>
        <v>1760</v>
      </c>
      <c r="I15" s="47">
        <f t="shared" si="0"/>
        <v>0.998</v>
      </c>
    </row>
    <row r="16" spans="1:11" x14ac:dyDescent="0.15">
      <c r="A16" s="46" t="s">
        <v>63</v>
      </c>
      <c r="B16" s="5">
        <v>104</v>
      </c>
      <c r="C16" s="5" t="str">
        <f>VLOOKUP(MOD(B16,10),テーブル!$A$3:$D$6,3,0)&amp;VLOOKUP(B16,テーブル!$F$3:$H$5,2,1)</f>
        <v>Mねじ</v>
      </c>
      <c r="D16" s="5" t="str">
        <f>VLOOKUP(MOD(B16,10),テーブル!$A$3:$D$6,2,0)</f>
        <v>松山精工</v>
      </c>
      <c r="E16" s="38">
        <v>370</v>
      </c>
      <c r="F16" s="38">
        <v>374</v>
      </c>
      <c r="G16" s="43">
        <f>VLOOKUP(B16,テーブル!$F$3:$H$5,3,1)*F16</f>
        <v>46376</v>
      </c>
      <c r="H16" s="43">
        <f>ROUND(G16*VLOOKUP(MOD(B16,10),テーブル!$A$3:$D$6,4,0),-1)</f>
        <v>1810</v>
      </c>
      <c r="I16" s="47">
        <f t="shared" si="0"/>
        <v>1.0109999999999999</v>
      </c>
    </row>
    <row r="17" spans="1:9" x14ac:dyDescent="0.15">
      <c r="A17" s="46" t="s">
        <v>64</v>
      </c>
      <c r="B17" s="5">
        <v>104</v>
      </c>
      <c r="C17" s="5" t="str">
        <f>VLOOKUP(MOD(B17,10),テーブル!$A$3:$D$6,3,0)&amp;VLOOKUP(B17,テーブル!$F$3:$H$5,2,1)</f>
        <v>Mねじ</v>
      </c>
      <c r="D17" s="5" t="str">
        <f>VLOOKUP(MOD(B17,10),テーブル!$A$3:$D$6,2,0)</f>
        <v>松山精工</v>
      </c>
      <c r="E17" s="38">
        <v>385</v>
      </c>
      <c r="F17" s="38">
        <v>341</v>
      </c>
      <c r="G17" s="43">
        <f>VLOOKUP(B17,テーブル!$F$3:$H$5,3,1)*F17</f>
        <v>42284</v>
      </c>
      <c r="H17" s="43">
        <f>ROUND(G17*VLOOKUP(MOD(B17,10),テーブル!$A$3:$D$6,4,0),-1)</f>
        <v>1650</v>
      </c>
      <c r="I17" s="47">
        <f t="shared" si="0"/>
        <v>0.88600000000000001</v>
      </c>
    </row>
    <row r="18" spans="1:9" x14ac:dyDescent="0.15">
      <c r="A18" s="46" t="s">
        <v>61</v>
      </c>
      <c r="B18" s="5">
        <v>201</v>
      </c>
      <c r="C18" s="5" t="str">
        <f>VLOOKUP(MOD(B18,10),テーブル!$A$3:$D$6,3,0)&amp;VLOOKUP(B18,テーブル!$F$3:$H$5,2,1)</f>
        <v>Kボルト</v>
      </c>
      <c r="D18" s="5" t="str">
        <f>VLOOKUP(MOD(B18,10),テーブル!$A$3:$D$6,2,0)</f>
        <v>木村製作</v>
      </c>
      <c r="E18" s="36">
        <v>342</v>
      </c>
      <c r="F18" s="36">
        <v>326</v>
      </c>
      <c r="G18" s="43">
        <f>VLOOKUP(B18,テーブル!$F$3:$H$5,3,1)*F18</f>
        <v>44988</v>
      </c>
      <c r="H18" s="43">
        <f>ROUND(G18*VLOOKUP(MOD(B18,10),テーブル!$A$3:$D$6,4,0),-1)</f>
        <v>1660</v>
      </c>
      <c r="I18" s="47">
        <f t="shared" si="0"/>
        <v>0.95399999999999996</v>
      </c>
    </row>
    <row r="19" spans="1:9" x14ac:dyDescent="0.15">
      <c r="A19" s="46" t="s">
        <v>62</v>
      </c>
      <c r="B19" s="5">
        <v>201</v>
      </c>
      <c r="C19" s="5" t="str">
        <f>VLOOKUP(MOD(B19,10),テーブル!$A$3:$D$6,3,0)&amp;VLOOKUP(B19,テーブル!$F$3:$H$5,2,1)</f>
        <v>Kボルト</v>
      </c>
      <c r="D19" s="5" t="str">
        <f>VLOOKUP(MOD(B19,10),テーブル!$A$3:$D$6,2,0)</f>
        <v>木村製作</v>
      </c>
      <c r="E19" s="38">
        <v>327</v>
      </c>
      <c r="F19" s="38">
        <v>326</v>
      </c>
      <c r="G19" s="43">
        <f>VLOOKUP(B19,テーブル!$F$3:$H$5,3,1)*F19</f>
        <v>44988</v>
      </c>
      <c r="H19" s="43">
        <f>ROUND(G19*VLOOKUP(MOD(B19,10),テーブル!$A$3:$D$6,4,0),-1)</f>
        <v>1660</v>
      </c>
      <c r="I19" s="47">
        <f t="shared" si="0"/>
        <v>0.997</v>
      </c>
    </row>
    <row r="20" spans="1:9" x14ac:dyDescent="0.15">
      <c r="A20" s="46" t="s">
        <v>63</v>
      </c>
      <c r="B20" s="5">
        <v>201</v>
      </c>
      <c r="C20" s="5" t="str">
        <f>VLOOKUP(MOD(B20,10),テーブル!$A$3:$D$6,3,0)&amp;VLOOKUP(B20,テーブル!$F$3:$H$5,2,1)</f>
        <v>Kボルト</v>
      </c>
      <c r="D20" s="5" t="str">
        <f>VLOOKUP(MOD(B20,10),テーブル!$A$3:$D$6,2,0)</f>
        <v>木村製作</v>
      </c>
      <c r="E20" s="38">
        <v>339</v>
      </c>
      <c r="F20" s="38">
        <v>319</v>
      </c>
      <c r="G20" s="43">
        <f>VLOOKUP(B20,テーブル!$F$3:$H$5,3,1)*F20</f>
        <v>44022</v>
      </c>
      <c r="H20" s="43">
        <f>ROUND(G20*VLOOKUP(MOD(B20,10),テーブル!$A$3:$D$6,4,0),-1)</f>
        <v>1630</v>
      </c>
      <c r="I20" s="47">
        <f t="shared" si="0"/>
        <v>0.94199999999999995</v>
      </c>
    </row>
    <row r="21" spans="1:9" x14ac:dyDescent="0.15">
      <c r="A21" s="46" t="s">
        <v>64</v>
      </c>
      <c r="B21" s="5">
        <v>201</v>
      </c>
      <c r="C21" s="5" t="str">
        <f>VLOOKUP(MOD(B21,10),テーブル!$A$3:$D$6,3,0)&amp;VLOOKUP(B21,テーブル!$F$3:$H$5,2,1)</f>
        <v>Kボルト</v>
      </c>
      <c r="D21" s="5" t="str">
        <f>VLOOKUP(MOD(B21,10),テーブル!$A$3:$D$6,2,0)</f>
        <v>木村製作</v>
      </c>
      <c r="E21" s="38">
        <v>359</v>
      </c>
      <c r="F21" s="38">
        <v>331</v>
      </c>
      <c r="G21" s="43">
        <f>VLOOKUP(B21,テーブル!$F$3:$H$5,3,1)*F21</f>
        <v>45678</v>
      </c>
      <c r="H21" s="43">
        <f>ROUND(G21*VLOOKUP(MOD(B21,10),テーブル!$A$3:$D$6,4,0),-1)</f>
        <v>1690</v>
      </c>
      <c r="I21" s="47">
        <f t="shared" si="0"/>
        <v>0.92300000000000004</v>
      </c>
    </row>
    <row r="22" spans="1:9" x14ac:dyDescent="0.15">
      <c r="A22" s="46" t="s">
        <v>61</v>
      </c>
      <c r="B22" s="5">
        <v>202</v>
      </c>
      <c r="C22" s="5" t="str">
        <f>VLOOKUP(MOD(B22,10),テーブル!$A$3:$D$6,3,0)&amp;VLOOKUP(B22,テーブル!$F$3:$H$5,2,1)</f>
        <v>Sボルト</v>
      </c>
      <c r="D22" s="5" t="str">
        <f>VLOOKUP(MOD(B22,10),テーブル!$A$3:$D$6,2,0)</f>
        <v>ＳＫ精機</v>
      </c>
      <c r="E22" s="36">
        <v>331</v>
      </c>
      <c r="F22" s="36">
        <v>316</v>
      </c>
      <c r="G22" s="43">
        <f>VLOOKUP(B22,テーブル!$F$3:$H$5,3,1)*F22</f>
        <v>43608</v>
      </c>
      <c r="H22" s="43">
        <f>ROUND(G22*VLOOKUP(MOD(B22,10),テーブル!$A$3:$D$6,4,0),-1)</f>
        <v>1480</v>
      </c>
      <c r="I22" s="47">
        <f t="shared" si="0"/>
        <v>0.95499999999999996</v>
      </c>
    </row>
    <row r="23" spans="1:9" x14ac:dyDescent="0.15">
      <c r="A23" s="46" t="s">
        <v>62</v>
      </c>
      <c r="B23" s="5">
        <v>202</v>
      </c>
      <c r="C23" s="5" t="str">
        <f>VLOOKUP(MOD(B23,10),テーブル!$A$3:$D$6,3,0)&amp;VLOOKUP(B23,テーブル!$F$3:$H$5,2,1)</f>
        <v>Sボルト</v>
      </c>
      <c r="D23" s="5" t="str">
        <f>VLOOKUP(MOD(B23,10),テーブル!$A$3:$D$6,2,0)</f>
        <v>ＳＫ精機</v>
      </c>
      <c r="E23" s="38">
        <v>324</v>
      </c>
      <c r="F23" s="38">
        <v>315</v>
      </c>
      <c r="G23" s="43">
        <f>VLOOKUP(B23,テーブル!$F$3:$H$5,3,1)*F23</f>
        <v>43470</v>
      </c>
      <c r="H23" s="43">
        <f>ROUND(G23*VLOOKUP(MOD(B23,10),テーブル!$A$3:$D$6,4,0),-1)</f>
        <v>1480</v>
      </c>
      <c r="I23" s="47">
        <f t="shared" si="0"/>
        <v>0.97299999999999998</v>
      </c>
    </row>
    <row r="24" spans="1:9" x14ac:dyDescent="0.15">
      <c r="A24" s="46" t="s">
        <v>63</v>
      </c>
      <c r="B24" s="5">
        <v>202</v>
      </c>
      <c r="C24" s="5" t="str">
        <f>VLOOKUP(MOD(B24,10),テーブル!$A$3:$D$6,3,0)&amp;VLOOKUP(B24,テーブル!$F$3:$H$5,2,1)</f>
        <v>Sボルト</v>
      </c>
      <c r="D24" s="5" t="str">
        <f>VLOOKUP(MOD(B24,10),テーブル!$A$3:$D$6,2,0)</f>
        <v>ＳＫ精機</v>
      </c>
      <c r="E24" s="38">
        <v>322</v>
      </c>
      <c r="F24" s="38">
        <v>326</v>
      </c>
      <c r="G24" s="43">
        <f>VLOOKUP(B24,テーブル!$F$3:$H$5,3,1)*F24</f>
        <v>44988</v>
      </c>
      <c r="H24" s="43">
        <f>ROUND(G24*VLOOKUP(MOD(B24,10),テーブル!$A$3:$D$6,4,0),-1)</f>
        <v>1530</v>
      </c>
      <c r="I24" s="47">
        <f t="shared" si="0"/>
        <v>1.0129999999999999</v>
      </c>
    </row>
    <row r="25" spans="1:9" x14ac:dyDescent="0.15">
      <c r="A25" s="46" t="s">
        <v>64</v>
      </c>
      <c r="B25" s="5">
        <v>202</v>
      </c>
      <c r="C25" s="5" t="str">
        <f>VLOOKUP(MOD(B25,10),テーブル!$A$3:$D$6,3,0)&amp;VLOOKUP(B25,テーブル!$F$3:$H$5,2,1)</f>
        <v>Sボルト</v>
      </c>
      <c r="D25" s="5" t="str">
        <f>VLOOKUP(MOD(B25,10),テーブル!$A$3:$D$6,2,0)</f>
        <v>ＳＫ精機</v>
      </c>
      <c r="E25" s="38">
        <v>346</v>
      </c>
      <c r="F25" s="38">
        <v>306</v>
      </c>
      <c r="G25" s="43">
        <f>VLOOKUP(B25,テーブル!$F$3:$H$5,3,1)*F25</f>
        <v>42228</v>
      </c>
      <c r="H25" s="43">
        <f>ROUND(G25*VLOOKUP(MOD(B25,10),テーブル!$A$3:$D$6,4,0),-1)</f>
        <v>1440</v>
      </c>
      <c r="I25" s="47">
        <f t="shared" si="0"/>
        <v>0.88500000000000001</v>
      </c>
    </row>
    <row r="26" spans="1:9" x14ac:dyDescent="0.15">
      <c r="A26" s="46" t="s">
        <v>61</v>
      </c>
      <c r="B26" s="5">
        <v>203</v>
      </c>
      <c r="C26" s="5" t="str">
        <f>VLOOKUP(MOD(B26,10),テーブル!$A$3:$D$6,3,0)&amp;VLOOKUP(B26,テーブル!$F$3:$H$5,2,1)</f>
        <v>Nボルト</v>
      </c>
      <c r="D26" s="5" t="str">
        <f>VLOOKUP(MOD(B26,10),テーブル!$A$3:$D$6,2,0)</f>
        <v>長尾工業</v>
      </c>
      <c r="E26" s="36">
        <v>363</v>
      </c>
      <c r="F26" s="36">
        <v>346</v>
      </c>
      <c r="G26" s="43">
        <f>VLOOKUP(B26,テーブル!$F$3:$H$5,3,1)*F26</f>
        <v>47748</v>
      </c>
      <c r="H26" s="43">
        <f>ROUND(G26*VLOOKUP(MOD(B26,10),テーブル!$A$3:$D$6,4,0),-1)</f>
        <v>1530</v>
      </c>
      <c r="I26" s="47">
        <f t="shared" si="0"/>
        <v>0.95399999999999996</v>
      </c>
    </row>
    <row r="27" spans="1:9" x14ac:dyDescent="0.15">
      <c r="A27" s="46" t="s">
        <v>62</v>
      </c>
      <c r="B27" s="5">
        <v>203</v>
      </c>
      <c r="C27" s="5" t="str">
        <f>VLOOKUP(MOD(B27,10),テーブル!$A$3:$D$6,3,0)&amp;VLOOKUP(B27,テーブル!$F$3:$H$5,2,1)</f>
        <v>Nボルト</v>
      </c>
      <c r="D27" s="5" t="str">
        <f>VLOOKUP(MOD(B27,10),テーブル!$A$3:$D$6,2,0)</f>
        <v>長尾工業</v>
      </c>
      <c r="E27" s="38">
        <v>364</v>
      </c>
      <c r="F27" s="38">
        <v>345</v>
      </c>
      <c r="G27" s="43">
        <f>VLOOKUP(B27,テーブル!$F$3:$H$5,3,1)*F27</f>
        <v>47610</v>
      </c>
      <c r="H27" s="43">
        <f>ROUND(G27*VLOOKUP(MOD(B27,10),テーブル!$A$3:$D$6,4,0),-1)</f>
        <v>1520</v>
      </c>
      <c r="I27" s="47">
        <f t="shared" si="0"/>
        <v>0.94799999999999995</v>
      </c>
    </row>
    <row r="28" spans="1:9" x14ac:dyDescent="0.15">
      <c r="A28" s="46" t="s">
        <v>63</v>
      </c>
      <c r="B28" s="5">
        <v>203</v>
      </c>
      <c r="C28" s="5" t="str">
        <f>VLOOKUP(MOD(B28,10),テーブル!$A$3:$D$6,3,0)&amp;VLOOKUP(B28,テーブル!$F$3:$H$5,2,1)</f>
        <v>Nボルト</v>
      </c>
      <c r="D28" s="5" t="str">
        <f>VLOOKUP(MOD(B28,10),テーブル!$A$3:$D$6,2,0)</f>
        <v>長尾工業</v>
      </c>
      <c r="E28" s="38">
        <v>354</v>
      </c>
      <c r="F28" s="38">
        <v>360</v>
      </c>
      <c r="G28" s="43">
        <f>VLOOKUP(B28,テーブル!$F$3:$H$5,3,1)*F28</f>
        <v>49680</v>
      </c>
      <c r="H28" s="43">
        <f>ROUND(G28*VLOOKUP(MOD(B28,10),テーブル!$A$3:$D$6,4,0),-1)</f>
        <v>1590</v>
      </c>
      <c r="I28" s="47">
        <f t="shared" si="0"/>
        <v>1.0169999999999999</v>
      </c>
    </row>
    <row r="29" spans="1:9" x14ac:dyDescent="0.15">
      <c r="A29" s="46" t="s">
        <v>64</v>
      </c>
      <c r="B29" s="5">
        <v>203</v>
      </c>
      <c r="C29" s="5" t="str">
        <f>VLOOKUP(MOD(B29,10),テーブル!$A$3:$D$6,3,0)&amp;VLOOKUP(B29,テーブル!$F$3:$H$5,2,1)</f>
        <v>Nボルト</v>
      </c>
      <c r="D29" s="5" t="str">
        <f>VLOOKUP(MOD(B29,10),テーブル!$A$3:$D$6,2,0)</f>
        <v>長尾工業</v>
      </c>
      <c r="E29" s="38">
        <v>369</v>
      </c>
      <c r="F29" s="38">
        <v>331</v>
      </c>
      <c r="G29" s="43">
        <f>VLOOKUP(B29,テーブル!$F$3:$H$5,3,1)*F29</f>
        <v>45678</v>
      </c>
      <c r="H29" s="43">
        <f>ROUND(G29*VLOOKUP(MOD(B29,10),テーブル!$A$3:$D$6,4,0),-1)</f>
        <v>1460</v>
      </c>
      <c r="I29" s="47">
        <f t="shared" si="0"/>
        <v>0.89800000000000002</v>
      </c>
    </row>
    <row r="30" spans="1:9" x14ac:dyDescent="0.15">
      <c r="A30" s="46" t="s">
        <v>61</v>
      </c>
      <c r="B30" s="5">
        <v>204</v>
      </c>
      <c r="C30" s="5" t="str">
        <f>VLOOKUP(MOD(B30,10),テーブル!$A$3:$D$6,3,0)&amp;VLOOKUP(B30,テーブル!$F$3:$H$5,2,1)</f>
        <v>Mボルト</v>
      </c>
      <c r="D30" s="5" t="str">
        <f>VLOOKUP(MOD(B30,10),テーブル!$A$3:$D$6,2,0)</f>
        <v>松山精工</v>
      </c>
      <c r="E30" s="36">
        <v>352</v>
      </c>
      <c r="F30" s="36">
        <v>337</v>
      </c>
      <c r="G30" s="43">
        <f>VLOOKUP(B30,テーブル!$F$3:$H$5,3,1)*F30</f>
        <v>46506</v>
      </c>
      <c r="H30" s="43">
        <f>ROUND(G30*VLOOKUP(MOD(B30,10),テーブル!$A$3:$D$6,4,0),-1)</f>
        <v>1810</v>
      </c>
      <c r="I30" s="47">
        <f t="shared" si="0"/>
        <v>0.95799999999999996</v>
      </c>
    </row>
    <row r="31" spans="1:9" x14ac:dyDescent="0.15">
      <c r="A31" s="46" t="s">
        <v>62</v>
      </c>
      <c r="B31" s="5">
        <v>204</v>
      </c>
      <c r="C31" s="5" t="str">
        <f>VLOOKUP(MOD(B31,10),テーブル!$A$3:$D$6,3,0)&amp;VLOOKUP(B31,テーブル!$F$3:$H$5,2,1)</f>
        <v>Mボルト</v>
      </c>
      <c r="D31" s="5" t="str">
        <f>VLOOKUP(MOD(B31,10),テーブル!$A$3:$D$6,2,0)</f>
        <v>松山精工</v>
      </c>
      <c r="E31" s="38">
        <v>351</v>
      </c>
      <c r="F31" s="38">
        <v>322</v>
      </c>
      <c r="G31" s="43">
        <f>VLOOKUP(B31,テーブル!$F$3:$H$5,3,1)*F31</f>
        <v>44436</v>
      </c>
      <c r="H31" s="43">
        <f>ROUND(G31*VLOOKUP(MOD(B31,10),テーブル!$A$3:$D$6,4,0),-1)</f>
        <v>1730</v>
      </c>
      <c r="I31" s="47">
        <f t="shared" si="0"/>
        <v>0.91800000000000004</v>
      </c>
    </row>
    <row r="32" spans="1:9" x14ac:dyDescent="0.15">
      <c r="A32" s="46" t="s">
        <v>63</v>
      </c>
      <c r="B32" s="5">
        <v>204</v>
      </c>
      <c r="C32" s="5" t="str">
        <f>VLOOKUP(MOD(B32,10),テーブル!$A$3:$D$6,3,0)&amp;VLOOKUP(B32,テーブル!$F$3:$H$5,2,1)</f>
        <v>Mボルト</v>
      </c>
      <c r="D32" s="5" t="str">
        <f>VLOOKUP(MOD(B32,10),テーブル!$A$3:$D$6,2,0)</f>
        <v>松山精工</v>
      </c>
      <c r="E32" s="38">
        <v>348</v>
      </c>
      <c r="F32" s="38">
        <v>324</v>
      </c>
      <c r="G32" s="43">
        <f>VLOOKUP(B32,テーブル!$F$3:$H$5,3,1)*F32</f>
        <v>44712</v>
      </c>
      <c r="H32" s="43">
        <f>ROUND(G32*VLOOKUP(MOD(B32,10),テーブル!$A$3:$D$6,4,0),-1)</f>
        <v>1740</v>
      </c>
      <c r="I32" s="47">
        <f t="shared" si="0"/>
        <v>0.93200000000000005</v>
      </c>
    </row>
    <row r="33" spans="1:9" x14ac:dyDescent="0.15">
      <c r="A33" s="46" t="s">
        <v>64</v>
      </c>
      <c r="B33" s="5">
        <v>204</v>
      </c>
      <c r="C33" s="5" t="str">
        <f>VLOOKUP(MOD(B33,10),テーブル!$A$3:$D$6,3,0)&amp;VLOOKUP(B33,テーブル!$F$3:$H$5,2,1)</f>
        <v>Mボルト</v>
      </c>
      <c r="D33" s="5" t="str">
        <f>VLOOKUP(MOD(B33,10),テーブル!$A$3:$D$6,2,0)</f>
        <v>松山精工</v>
      </c>
      <c r="E33" s="38">
        <v>356</v>
      </c>
      <c r="F33" s="38">
        <v>364</v>
      </c>
      <c r="G33" s="43">
        <f>VLOOKUP(B33,テーブル!$F$3:$H$5,3,1)*F33</f>
        <v>50232</v>
      </c>
      <c r="H33" s="43">
        <f>ROUND(G33*VLOOKUP(MOD(B33,10),テーブル!$A$3:$D$6,4,0),-1)</f>
        <v>1960</v>
      </c>
      <c r="I33" s="47">
        <f t="shared" si="0"/>
        <v>1.0229999999999999</v>
      </c>
    </row>
    <row r="34" spans="1:9" x14ac:dyDescent="0.15">
      <c r="A34" s="46" t="s">
        <v>61</v>
      </c>
      <c r="B34" s="5">
        <v>301</v>
      </c>
      <c r="C34" s="5" t="str">
        <f>VLOOKUP(MOD(B34,10),テーブル!$A$3:$D$6,3,0)&amp;VLOOKUP(B34,テーブル!$F$3:$H$5,2,1)</f>
        <v>Kナット</v>
      </c>
      <c r="D34" s="5" t="str">
        <f>VLOOKUP(MOD(B34,10),テーブル!$A$3:$D$6,2,0)</f>
        <v>木村製作</v>
      </c>
      <c r="E34" s="36">
        <v>285</v>
      </c>
      <c r="F34" s="36">
        <v>268</v>
      </c>
      <c r="G34" s="43">
        <f>VLOOKUP(B34,テーブル!$F$3:$H$5,3,1)*F34</f>
        <v>39932</v>
      </c>
      <c r="H34" s="43">
        <f>ROUND(G34*VLOOKUP(MOD(B34,10),テーブル!$A$3:$D$6,4,0),-1)</f>
        <v>1480</v>
      </c>
      <c r="I34" s="47">
        <f t="shared" si="0"/>
        <v>0.94099999999999995</v>
      </c>
    </row>
    <row r="35" spans="1:9" x14ac:dyDescent="0.15">
      <c r="A35" s="46" t="s">
        <v>62</v>
      </c>
      <c r="B35" s="5">
        <v>301</v>
      </c>
      <c r="C35" s="5" t="str">
        <f>VLOOKUP(MOD(B35,10),テーブル!$A$3:$D$6,3,0)&amp;VLOOKUP(B35,テーブル!$F$3:$H$5,2,1)</f>
        <v>Kナット</v>
      </c>
      <c r="D35" s="5" t="str">
        <f>VLOOKUP(MOD(B35,10),テーブル!$A$3:$D$6,2,0)</f>
        <v>木村製作</v>
      </c>
      <c r="E35" s="38">
        <v>281</v>
      </c>
      <c r="F35" s="38">
        <v>266</v>
      </c>
      <c r="G35" s="43">
        <f>VLOOKUP(B35,テーブル!$F$3:$H$5,3,1)*F35</f>
        <v>39634</v>
      </c>
      <c r="H35" s="43">
        <f>ROUND(G35*VLOOKUP(MOD(B35,10),テーブル!$A$3:$D$6,4,0),-1)</f>
        <v>1470</v>
      </c>
      <c r="I35" s="47">
        <f t="shared" si="0"/>
        <v>0.94699999999999995</v>
      </c>
    </row>
    <row r="36" spans="1:9" x14ac:dyDescent="0.15">
      <c r="A36" s="46" t="s">
        <v>63</v>
      </c>
      <c r="B36" s="5">
        <v>301</v>
      </c>
      <c r="C36" s="5" t="str">
        <f>VLOOKUP(MOD(B36,10),テーブル!$A$3:$D$6,3,0)&amp;VLOOKUP(B36,テーブル!$F$3:$H$5,2,1)</f>
        <v>Kナット</v>
      </c>
      <c r="D36" s="5" t="str">
        <f>VLOOKUP(MOD(B36,10),テーブル!$A$3:$D$6,2,0)</f>
        <v>木村製作</v>
      </c>
      <c r="E36" s="38">
        <v>283</v>
      </c>
      <c r="F36" s="38">
        <v>267</v>
      </c>
      <c r="G36" s="43">
        <f>VLOOKUP(B36,テーブル!$F$3:$H$5,3,1)*F36</f>
        <v>39783</v>
      </c>
      <c r="H36" s="43">
        <f>ROUND(G36*VLOOKUP(MOD(B36,10),テーブル!$A$3:$D$6,4,0),-1)</f>
        <v>1470</v>
      </c>
      <c r="I36" s="47">
        <f t="shared" si="0"/>
        <v>0.94399999999999995</v>
      </c>
    </row>
    <row r="37" spans="1:9" x14ac:dyDescent="0.15">
      <c r="A37" s="46" t="s">
        <v>64</v>
      </c>
      <c r="B37" s="5">
        <v>301</v>
      </c>
      <c r="C37" s="5" t="str">
        <f>VLOOKUP(MOD(B37,10),テーブル!$A$3:$D$6,3,0)&amp;VLOOKUP(B37,テーブル!$F$3:$H$5,2,1)</f>
        <v>Kナット</v>
      </c>
      <c r="D37" s="5" t="str">
        <f>VLOOKUP(MOD(B37,10),テーブル!$A$3:$D$6,2,0)</f>
        <v>木村製作</v>
      </c>
      <c r="E37" s="38">
        <v>291</v>
      </c>
      <c r="F37" s="38">
        <v>269</v>
      </c>
      <c r="G37" s="43">
        <f>VLOOKUP(B37,テーブル!$F$3:$H$5,3,1)*F37</f>
        <v>40081</v>
      </c>
      <c r="H37" s="43">
        <f>ROUND(G37*VLOOKUP(MOD(B37,10),テーブル!$A$3:$D$6,4,0),-1)</f>
        <v>1480</v>
      </c>
      <c r="I37" s="47">
        <f t="shared" si="0"/>
        <v>0.92500000000000004</v>
      </c>
    </row>
    <row r="38" spans="1:9" x14ac:dyDescent="0.15">
      <c r="A38" s="46" t="s">
        <v>61</v>
      </c>
      <c r="B38" s="5">
        <v>302</v>
      </c>
      <c r="C38" s="5" t="str">
        <f>VLOOKUP(MOD(B38,10),テーブル!$A$3:$D$6,3,0)&amp;VLOOKUP(B38,テーブル!$F$3:$H$5,2,1)</f>
        <v>Sナット</v>
      </c>
      <c r="D38" s="5" t="str">
        <f>VLOOKUP(MOD(B38,10),テーブル!$A$3:$D$6,2,0)</f>
        <v>ＳＫ精機</v>
      </c>
      <c r="E38" s="36">
        <v>304</v>
      </c>
      <c r="F38" s="36">
        <v>292</v>
      </c>
      <c r="G38" s="43">
        <f>VLOOKUP(B38,テーブル!$F$3:$H$5,3,1)*F38</f>
        <v>43508</v>
      </c>
      <c r="H38" s="43">
        <f>ROUND(G38*VLOOKUP(MOD(B38,10),テーブル!$A$3:$D$6,4,0),-1)</f>
        <v>1480</v>
      </c>
      <c r="I38" s="47">
        <f t="shared" si="0"/>
        <v>0.96099999999999997</v>
      </c>
    </row>
    <row r="39" spans="1:9" x14ac:dyDescent="0.15">
      <c r="A39" s="46" t="s">
        <v>62</v>
      </c>
      <c r="B39" s="5">
        <v>302</v>
      </c>
      <c r="C39" s="5" t="str">
        <f>VLOOKUP(MOD(B39,10),テーブル!$A$3:$D$6,3,0)&amp;VLOOKUP(B39,テーブル!$F$3:$H$5,2,1)</f>
        <v>Sナット</v>
      </c>
      <c r="D39" s="5" t="str">
        <f>VLOOKUP(MOD(B39,10),テーブル!$A$3:$D$6,2,0)</f>
        <v>ＳＫ精機</v>
      </c>
      <c r="E39" s="38">
        <v>299</v>
      </c>
      <c r="F39" s="38">
        <v>288</v>
      </c>
      <c r="G39" s="43">
        <f>VLOOKUP(B39,テーブル!$F$3:$H$5,3,1)*F39</f>
        <v>42912</v>
      </c>
      <c r="H39" s="43">
        <f>ROUND(G39*VLOOKUP(MOD(B39,10),テーブル!$A$3:$D$6,4,0),-1)</f>
        <v>1460</v>
      </c>
      <c r="I39" s="47">
        <f t="shared" si="0"/>
        <v>0.96399999999999997</v>
      </c>
    </row>
    <row r="40" spans="1:9" x14ac:dyDescent="0.15">
      <c r="A40" s="46" t="s">
        <v>63</v>
      </c>
      <c r="B40" s="5">
        <v>302</v>
      </c>
      <c r="C40" s="5" t="str">
        <f>VLOOKUP(MOD(B40,10),テーブル!$A$3:$D$6,3,0)&amp;VLOOKUP(B40,テーブル!$F$3:$H$5,2,1)</f>
        <v>Sナット</v>
      </c>
      <c r="D40" s="5" t="str">
        <f>VLOOKUP(MOD(B40,10),テーブル!$A$3:$D$6,2,0)</f>
        <v>ＳＫ精機</v>
      </c>
      <c r="E40" s="38">
        <v>290</v>
      </c>
      <c r="F40" s="38">
        <v>303</v>
      </c>
      <c r="G40" s="43">
        <f>VLOOKUP(B40,テーブル!$F$3:$H$5,3,1)*F40</f>
        <v>45147</v>
      </c>
      <c r="H40" s="43">
        <f>ROUND(G40*VLOOKUP(MOD(B40,10),テーブル!$A$3:$D$6,4,0),-1)</f>
        <v>1530</v>
      </c>
      <c r="I40" s="47">
        <f t="shared" si="0"/>
        <v>1.0449999999999999</v>
      </c>
    </row>
    <row r="41" spans="1:9" x14ac:dyDescent="0.15">
      <c r="A41" s="46" t="s">
        <v>64</v>
      </c>
      <c r="B41" s="5">
        <v>302</v>
      </c>
      <c r="C41" s="5" t="str">
        <f>VLOOKUP(MOD(B41,10),テーブル!$A$3:$D$6,3,0)&amp;VLOOKUP(B41,テーブル!$F$3:$H$5,2,1)</f>
        <v>Sナット</v>
      </c>
      <c r="D41" s="5" t="str">
        <f>VLOOKUP(MOD(B41,10),テーブル!$A$3:$D$6,2,0)</f>
        <v>ＳＫ精機</v>
      </c>
      <c r="E41" s="38">
        <v>323</v>
      </c>
      <c r="F41" s="38">
        <v>286</v>
      </c>
      <c r="G41" s="43">
        <f>VLOOKUP(B41,テーブル!$F$3:$H$5,3,1)*F41</f>
        <v>42614</v>
      </c>
      <c r="H41" s="43">
        <f>ROUND(G41*VLOOKUP(MOD(B41,10),テーブル!$A$3:$D$6,4,0),-1)</f>
        <v>1450</v>
      </c>
      <c r="I41" s="47">
        <f t="shared" si="0"/>
        <v>0.88600000000000001</v>
      </c>
    </row>
    <row r="42" spans="1:9" x14ac:dyDescent="0.15">
      <c r="A42" s="46" t="s">
        <v>61</v>
      </c>
      <c r="B42" s="5">
        <v>303</v>
      </c>
      <c r="C42" s="5" t="str">
        <f>VLOOKUP(MOD(B42,10),テーブル!$A$3:$D$6,3,0)&amp;VLOOKUP(B42,テーブル!$F$3:$H$5,2,1)</f>
        <v>Nナット</v>
      </c>
      <c r="D42" s="5" t="str">
        <f>VLOOKUP(MOD(B42,10),テーブル!$A$3:$D$6,2,0)</f>
        <v>長尾工業</v>
      </c>
      <c r="E42" s="36">
        <v>335</v>
      </c>
      <c r="F42" s="36">
        <v>324</v>
      </c>
      <c r="G42" s="43">
        <f>VLOOKUP(B42,テーブル!$F$3:$H$5,3,1)*F42</f>
        <v>48276</v>
      </c>
      <c r="H42" s="43">
        <f>ROUND(G42*VLOOKUP(MOD(B42,10),テーブル!$A$3:$D$6,4,0),-1)</f>
        <v>1540</v>
      </c>
      <c r="I42" s="47">
        <f t="shared" si="0"/>
        <v>0.96799999999999997</v>
      </c>
    </row>
    <row r="43" spans="1:9" x14ac:dyDescent="0.15">
      <c r="A43" s="46" t="s">
        <v>62</v>
      </c>
      <c r="B43" s="5">
        <v>303</v>
      </c>
      <c r="C43" s="5" t="str">
        <f>VLOOKUP(MOD(B43,10),テーブル!$A$3:$D$6,3,0)&amp;VLOOKUP(B43,テーブル!$F$3:$H$5,2,1)</f>
        <v>Nナット</v>
      </c>
      <c r="D43" s="5" t="str">
        <f>VLOOKUP(MOD(B43,10),テーブル!$A$3:$D$6,2,0)</f>
        <v>長尾工業</v>
      </c>
      <c r="E43" s="38">
        <v>325</v>
      </c>
      <c r="F43" s="38">
        <v>329</v>
      </c>
      <c r="G43" s="43">
        <f>VLOOKUP(B43,テーブル!$F$3:$H$5,3,1)*F43</f>
        <v>49021</v>
      </c>
      <c r="H43" s="43">
        <f>ROUND(G43*VLOOKUP(MOD(B43,10),テーブル!$A$3:$D$6,4,0),-1)</f>
        <v>1570</v>
      </c>
      <c r="I43" s="47">
        <f t="shared" si="0"/>
        <v>1.0129999999999999</v>
      </c>
    </row>
    <row r="44" spans="1:9" x14ac:dyDescent="0.15">
      <c r="A44" s="46" t="s">
        <v>63</v>
      </c>
      <c r="B44" s="5">
        <v>303</v>
      </c>
      <c r="C44" s="5" t="str">
        <f>VLOOKUP(MOD(B44,10),テーブル!$A$3:$D$6,3,0)&amp;VLOOKUP(B44,テーブル!$F$3:$H$5,2,1)</f>
        <v>Nナット</v>
      </c>
      <c r="D44" s="5" t="str">
        <f>VLOOKUP(MOD(B44,10),テーブル!$A$3:$D$6,2,0)</f>
        <v>長尾工業</v>
      </c>
      <c r="E44" s="38">
        <v>335</v>
      </c>
      <c r="F44" s="38">
        <v>344</v>
      </c>
      <c r="G44" s="43">
        <f>VLOOKUP(B44,テーブル!$F$3:$H$5,3,1)*F44</f>
        <v>51256</v>
      </c>
      <c r="H44" s="43">
        <f>ROUND(G44*VLOOKUP(MOD(B44,10),テーブル!$A$3:$D$6,4,0),-1)</f>
        <v>1640</v>
      </c>
      <c r="I44" s="47">
        <f t="shared" si="0"/>
        <v>1.0269999999999999</v>
      </c>
    </row>
    <row r="45" spans="1:9" x14ac:dyDescent="0.15">
      <c r="A45" s="46" t="s">
        <v>64</v>
      </c>
      <c r="B45" s="5">
        <v>303</v>
      </c>
      <c r="C45" s="5" t="str">
        <f>VLOOKUP(MOD(B45,10),テーブル!$A$3:$D$6,3,0)&amp;VLOOKUP(B45,テーブル!$F$3:$H$5,2,1)</f>
        <v>Nナット</v>
      </c>
      <c r="D45" s="5" t="str">
        <f>VLOOKUP(MOD(B45,10),テーブル!$A$3:$D$6,2,0)</f>
        <v>長尾工業</v>
      </c>
      <c r="E45" s="38">
        <v>343</v>
      </c>
      <c r="F45" s="38">
        <v>298</v>
      </c>
      <c r="G45" s="43">
        <f>VLOOKUP(B45,テーブル!$F$3:$H$5,3,1)*F45</f>
        <v>44402</v>
      </c>
      <c r="H45" s="43">
        <f>ROUND(G45*VLOOKUP(MOD(B45,10),テーブル!$A$3:$D$6,4,0),-1)</f>
        <v>1420</v>
      </c>
      <c r="I45" s="47">
        <f t="shared" si="0"/>
        <v>0.86899999999999999</v>
      </c>
    </row>
    <row r="46" spans="1:9" x14ac:dyDescent="0.15">
      <c r="A46" s="46" t="s">
        <v>61</v>
      </c>
      <c r="B46" s="5">
        <v>304</v>
      </c>
      <c r="C46" s="5" t="str">
        <f>VLOOKUP(MOD(B46,10),テーブル!$A$3:$D$6,3,0)&amp;VLOOKUP(B46,テーブル!$F$3:$H$5,2,1)</f>
        <v>Mナット</v>
      </c>
      <c r="D46" s="5" t="str">
        <f>VLOOKUP(MOD(B46,10),テーブル!$A$3:$D$6,2,0)</f>
        <v>松山精工</v>
      </c>
      <c r="E46" s="36">
        <v>336</v>
      </c>
      <c r="F46" s="36">
        <v>320</v>
      </c>
      <c r="G46" s="43">
        <f>VLOOKUP(B46,テーブル!$F$3:$H$5,3,1)*F46</f>
        <v>47680</v>
      </c>
      <c r="H46" s="43">
        <f>ROUND(G46*VLOOKUP(MOD(B46,10),テーブル!$A$3:$D$6,4,0),-1)</f>
        <v>1860</v>
      </c>
      <c r="I46" s="47">
        <f t="shared" si="0"/>
        <v>0.95299999999999996</v>
      </c>
    </row>
    <row r="47" spans="1:9" x14ac:dyDescent="0.15">
      <c r="A47" s="46" t="s">
        <v>62</v>
      </c>
      <c r="B47" s="5">
        <v>304</v>
      </c>
      <c r="C47" s="5" t="str">
        <f>VLOOKUP(MOD(B47,10),テーブル!$A$3:$D$6,3,0)&amp;VLOOKUP(B47,テーブル!$F$3:$H$5,2,1)</f>
        <v>Mナット</v>
      </c>
      <c r="D47" s="5" t="str">
        <f>VLOOKUP(MOD(B47,10),テーブル!$A$3:$D$6,2,0)</f>
        <v>松山精工</v>
      </c>
      <c r="E47" s="38">
        <v>330</v>
      </c>
      <c r="F47" s="38">
        <v>332</v>
      </c>
      <c r="G47" s="43">
        <f>VLOOKUP(B47,テーブル!$F$3:$H$5,3,1)*F47</f>
        <v>49468</v>
      </c>
      <c r="H47" s="43">
        <f>ROUND(G47*VLOOKUP(MOD(B47,10),テーブル!$A$3:$D$6,4,0),-1)</f>
        <v>1930</v>
      </c>
      <c r="I47" s="47">
        <f t="shared" si="0"/>
        <v>1.0069999999999999</v>
      </c>
    </row>
    <row r="48" spans="1:9" x14ac:dyDescent="0.15">
      <c r="A48" s="46" t="s">
        <v>63</v>
      </c>
      <c r="B48" s="5">
        <v>304</v>
      </c>
      <c r="C48" s="5" t="str">
        <f>VLOOKUP(MOD(B48,10),テーブル!$A$3:$D$6,3,0)&amp;VLOOKUP(B48,テーブル!$F$3:$H$5,2,1)</f>
        <v>Mナット</v>
      </c>
      <c r="D48" s="5" t="str">
        <f>VLOOKUP(MOD(B48,10),テーブル!$A$3:$D$6,2,0)</f>
        <v>松山精工</v>
      </c>
      <c r="E48" s="38">
        <v>345</v>
      </c>
      <c r="F48" s="38">
        <v>315</v>
      </c>
      <c r="G48" s="43">
        <f>VLOOKUP(B48,テーブル!$F$3:$H$5,3,1)*F48</f>
        <v>46935</v>
      </c>
      <c r="H48" s="43">
        <f>ROUND(G48*VLOOKUP(MOD(B48,10),テーブル!$A$3:$D$6,4,0),-1)</f>
        <v>1830</v>
      </c>
      <c r="I48" s="47">
        <f t="shared" si="0"/>
        <v>0.91400000000000003</v>
      </c>
    </row>
    <row r="49" spans="1:9" x14ac:dyDescent="0.15">
      <c r="A49" s="46" t="s">
        <v>64</v>
      </c>
      <c r="B49" s="5">
        <v>304</v>
      </c>
      <c r="C49" s="5" t="str">
        <f>VLOOKUP(MOD(B49,10),テーブル!$A$3:$D$6,3,0)&amp;VLOOKUP(B49,テーブル!$F$3:$H$5,2,1)</f>
        <v>Mナット</v>
      </c>
      <c r="D49" s="5" t="str">
        <f>VLOOKUP(MOD(B49,10),テーブル!$A$3:$D$6,2,0)</f>
        <v>松山精工</v>
      </c>
      <c r="E49" s="38">
        <v>334</v>
      </c>
      <c r="F49" s="38">
        <v>312</v>
      </c>
      <c r="G49" s="43">
        <f>VLOOKUP(B49,テーブル!$F$3:$H$5,3,1)*F49</f>
        <v>46488</v>
      </c>
      <c r="H49" s="43">
        <f>ROUND(G49*VLOOKUP(MOD(B49,10),テーブル!$A$3:$D$6,4,0),-1)</f>
        <v>1810</v>
      </c>
      <c r="I49" s="47">
        <f t="shared" si="0"/>
        <v>0.93500000000000005</v>
      </c>
    </row>
    <row r="50" spans="1:9" x14ac:dyDescent="0.15">
      <c r="A50" s="46"/>
      <c r="B50" s="36"/>
      <c r="C50" s="36"/>
      <c r="D50" s="36"/>
      <c r="E50" s="36"/>
      <c r="F50" s="36"/>
      <c r="G50" s="36"/>
      <c r="H50" s="36"/>
      <c r="I50" s="48"/>
    </row>
    <row r="51" spans="1:9" ht="14.25" thickBot="1" x14ac:dyDescent="0.2">
      <c r="A51" s="49"/>
      <c r="B51" s="52" t="s">
        <v>65</v>
      </c>
      <c r="C51" s="52"/>
      <c r="D51" s="52"/>
      <c r="E51" s="50">
        <f>SUM(E2:E49)</f>
        <v>16125</v>
      </c>
      <c r="F51" s="50">
        <f t="shared" ref="F51:H51" si="1">SUM(F2:F49)</f>
        <v>15357</v>
      </c>
      <c r="G51" s="50">
        <f t="shared" si="1"/>
        <v>2098709</v>
      </c>
      <c r="H51" s="50">
        <f t="shared" si="1"/>
        <v>74460</v>
      </c>
      <c r="I51" s="51"/>
    </row>
  </sheetData>
  <phoneticPr fontId="4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9"/>
  <sheetViews>
    <sheetView tabSelected="1" zoomScale="90" zoomScaleNormal="90" workbookViewId="0">
      <selection sqref="A1:F1"/>
    </sheetView>
  </sheetViews>
  <sheetFormatPr defaultColWidth="9" defaultRowHeight="13.5" x14ac:dyDescent="0.15"/>
  <cols>
    <col min="1" max="1" width="7.5" style="18" bestFit="1" customWidth="1"/>
    <col min="2" max="2" width="8.5" style="18" bestFit="1" customWidth="1"/>
    <col min="3" max="3" width="8.5" style="18" customWidth="1"/>
    <col min="4" max="4" width="8.5" style="18" bestFit="1" customWidth="1"/>
    <col min="5" max="5" width="10.5" style="18" bestFit="1" customWidth="1"/>
    <col min="6" max="6" width="9.5" style="18" bestFit="1" customWidth="1"/>
    <col min="7" max="7" width="14.875" style="18" customWidth="1"/>
    <col min="8" max="10" width="9.5" style="18" bestFit="1" customWidth="1"/>
    <col min="11" max="11" width="10.5" style="18" bestFit="1" customWidth="1"/>
    <col min="12" max="14" width="7.5" style="18" bestFit="1" customWidth="1"/>
    <col min="15" max="15" width="10.5" style="18" bestFit="1" customWidth="1"/>
    <col min="16" max="18" width="7.5" style="18" bestFit="1" customWidth="1"/>
    <col min="19" max="19" width="10.5" style="18" bestFit="1" customWidth="1"/>
    <col min="20" max="20" width="7.5" style="18" bestFit="1" customWidth="1"/>
    <col min="21" max="22" width="11.625" style="18" bestFit="1" customWidth="1"/>
    <col min="23" max="23" width="10.5" style="18" bestFit="1" customWidth="1"/>
    <col min="24" max="25" width="9" style="18"/>
    <col min="26" max="26" width="10.5" style="18" bestFit="1" customWidth="1"/>
    <col min="27" max="16384" width="9" style="18"/>
  </cols>
  <sheetData>
    <row r="1" spans="1:26" ht="14.25" thickBot="1" x14ac:dyDescent="0.2">
      <c r="A1" s="58" t="s">
        <v>31</v>
      </c>
      <c r="B1" s="59"/>
      <c r="C1" s="59"/>
      <c r="D1" s="59"/>
      <c r="E1" s="59"/>
      <c r="F1" s="59"/>
      <c r="H1" s="60" t="s">
        <v>0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6" x14ac:dyDescent="0.15">
      <c r="A2" s="3" t="s">
        <v>8</v>
      </c>
      <c r="B2" s="19" t="s">
        <v>29</v>
      </c>
      <c r="C2" s="19" t="s">
        <v>42</v>
      </c>
      <c r="D2" s="19" t="s">
        <v>30</v>
      </c>
      <c r="E2" s="20" t="s">
        <v>32</v>
      </c>
      <c r="F2" s="2" t="s">
        <v>9</v>
      </c>
      <c r="H2" s="62"/>
      <c r="I2" s="61" t="s">
        <v>43</v>
      </c>
      <c r="J2" s="61"/>
      <c r="K2" s="61"/>
      <c r="L2" s="61"/>
      <c r="M2" s="61" t="s">
        <v>42</v>
      </c>
      <c r="N2" s="61"/>
      <c r="O2" s="61"/>
      <c r="P2" s="61"/>
      <c r="Q2" s="61" t="s">
        <v>44</v>
      </c>
      <c r="R2" s="61"/>
      <c r="S2" s="61"/>
      <c r="T2" s="61"/>
      <c r="U2" s="63"/>
      <c r="V2" s="63"/>
      <c r="W2" s="64"/>
    </row>
    <row r="3" spans="1:26" x14ac:dyDescent="0.15">
      <c r="A3" s="4" t="s">
        <v>13</v>
      </c>
      <c r="B3" s="6">
        <f ca="1">DSUM(INDIRECT(B$2&amp;"!$A$1:$H$49"),7,$A$7:$A$8)</f>
        <v>622108</v>
      </c>
      <c r="C3" s="6">
        <f t="shared" ref="C3:D3" ca="1" si="0">DSUM(INDIRECT(C$2&amp;"!$A$1:$H$49"),7,$A$7:$A$8)</f>
        <v>589620</v>
      </c>
      <c r="D3" s="6">
        <f t="shared" ca="1" si="0"/>
        <v>651000</v>
      </c>
      <c r="E3" s="21">
        <f ca="1">SUM(B3:D3)</f>
        <v>1862728</v>
      </c>
      <c r="F3" s="7">
        <f ca="1">E3/SUM($E$3:$E$5)</f>
        <v>0.29506024273872361</v>
      </c>
      <c r="H3" s="67" t="s">
        <v>33</v>
      </c>
      <c r="I3" s="37" t="s">
        <v>45</v>
      </c>
      <c r="J3" s="37" t="s">
        <v>46</v>
      </c>
      <c r="K3" s="37" t="s">
        <v>47</v>
      </c>
      <c r="L3" s="37" t="s">
        <v>48</v>
      </c>
      <c r="M3" s="37" t="s">
        <v>45</v>
      </c>
      <c r="N3" s="37" t="s">
        <v>46</v>
      </c>
      <c r="O3" s="37" t="s">
        <v>47</v>
      </c>
      <c r="P3" s="37" t="s">
        <v>48</v>
      </c>
      <c r="Q3" s="37" t="s">
        <v>45</v>
      </c>
      <c r="R3" s="37" t="s">
        <v>46</v>
      </c>
      <c r="S3" s="37" t="s">
        <v>47</v>
      </c>
      <c r="T3" s="37" t="s">
        <v>48</v>
      </c>
      <c r="U3" s="65" t="s">
        <v>34</v>
      </c>
      <c r="V3" s="65" t="s">
        <v>35</v>
      </c>
      <c r="W3" s="66" t="s">
        <v>36</v>
      </c>
    </row>
    <row r="4" spans="1:26" x14ac:dyDescent="0.15">
      <c r="A4" s="4" t="s">
        <v>17</v>
      </c>
      <c r="B4" s="6">
        <f ca="1">DSUM(INDIRECT(B$2&amp;"!$A$1:$H$49"),7,$B$7:$B$8)</f>
        <v>758034</v>
      </c>
      <c r="C4" s="6">
        <f t="shared" ref="C4:D4" ca="1" si="1">DSUM(INDIRECT(C$2&amp;"!$A$1:$H$49"),7,$B$7:$B$8)</f>
        <v>730434</v>
      </c>
      <c r="D4" s="6">
        <f t="shared" ca="1" si="1"/>
        <v>730572</v>
      </c>
      <c r="E4" s="21">
        <f t="shared" ref="E4:E5" ca="1" si="2">SUM(B4:D4)</f>
        <v>2219040</v>
      </c>
      <c r="F4" s="7">
        <f ca="1">E4/SUM($E$3:$E$5)</f>
        <v>0.35150085307513351</v>
      </c>
      <c r="H4" s="25" t="s">
        <v>37</v>
      </c>
      <c r="I4" s="33">
        <f ca="1">DSUM(INDIRECT($I$2&amp;"!$A$1:$I$49"),I$3,$K$11:$K$12)</f>
        <v>4174</v>
      </c>
      <c r="J4" s="33">
        <f t="shared" ref="J4:P4" ca="1" si="3">DSUM(INDIRECT($I$2&amp;"!$A$1:$I$49"),J$3,$K$11:$K$12)</f>
        <v>3943</v>
      </c>
      <c r="K4" s="33">
        <f t="shared" ca="1" si="3"/>
        <v>541554</v>
      </c>
      <c r="L4" s="33">
        <f t="shared" ca="1" si="3"/>
        <v>21130</v>
      </c>
      <c r="M4" s="33">
        <f ca="1">DSUM(INDIRECT($M$2&amp;"!$A$1:$I$49"),M$3,$K$11:$K$12)</f>
        <v>4527</v>
      </c>
      <c r="N4" s="33">
        <f ca="1">DSUM(INDIRECT($M$2&amp;"!$A$1:$I$49"),N$3,$K$11:$K$12)</f>
        <v>4295</v>
      </c>
      <c r="O4" s="33">
        <f ca="1">DSUM(INDIRECT($M$2&amp;"!$A$1:$I$49"),O$3,$K$11:$K$12)</f>
        <v>589611</v>
      </c>
      <c r="P4" s="33">
        <f ca="1">DSUM(INDIRECT($M$2&amp;"!$A$1:$I$49"),P$3,$K$11:$K$12)</f>
        <v>23000</v>
      </c>
      <c r="Q4" s="33">
        <f ca="1">DSUM(INDIRECT($Q$2&amp;"!$A$1:$I$49"),Q$3,$K$11:$K$12)</f>
        <v>4246</v>
      </c>
      <c r="R4" s="33">
        <f ca="1">DSUM(INDIRECT($Q$2&amp;"!$A$1:$I$49"),R$3,$K$11:$K$12)</f>
        <v>4065</v>
      </c>
      <c r="S4" s="33">
        <f ca="1">DSUM(INDIRECT($Q$2&amp;"!$A$1:$I$49"),S$3,$K$11:$K$12)</f>
        <v>554893</v>
      </c>
      <c r="T4" s="33">
        <f ca="1">DSUM(INDIRECT($Q$2&amp;"!$A$1:$I$49"),T$3,$K$11:$K$12)</f>
        <v>21630</v>
      </c>
      <c r="U4" s="26">
        <f ca="1">ROUNDUP((K4+O4+S4)*5.7%*(J4+N4+R4)/(I4+M4+Q4),-1)</f>
        <v>91330</v>
      </c>
      <c r="V4" s="26">
        <f ca="1">IF(K4+O4+S4&gt;=AVERAGE($K$4:$K$7)+AVERAGE($O$4:$O$7)+AVERAGE($S$4:$S$7),50000,0)</f>
        <v>50000</v>
      </c>
      <c r="W4" s="27">
        <f ca="1">SUM(K4,L4,O4,P4,S4,T4,U4,V4)</f>
        <v>1893148</v>
      </c>
      <c r="Z4" s="57"/>
    </row>
    <row r="5" spans="1:26" ht="14.25" thickBot="1" x14ac:dyDescent="0.2">
      <c r="A5" s="11" t="s">
        <v>21</v>
      </c>
      <c r="B5" s="12">
        <f ca="1">DSUM(INDIRECT(B$2&amp;"!$A$1:$H$49"),7,$C$7:$C$8)</f>
        <v>752450</v>
      </c>
      <c r="C5" s="12">
        <f t="shared" ref="C5:D5" ca="1" si="4">DSUM(INDIRECT(C$2&amp;"!$A$1:$H$49"),7,$C$7:$C$8)</f>
        <v>761688</v>
      </c>
      <c r="D5" s="12">
        <f t="shared" ca="1" si="4"/>
        <v>717137</v>
      </c>
      <c r="E5" s="22">
        <f t="shared" ca="1" si="2"/>
        <v>2231275</v>
      </c>
      <c r="F5" s="13">
        <f ca="1">E5/SUM($E$3:$E$5)</f>
        <v>0.35343890418614288</v>
      </c>
      <c r="H5" s="25" t="s">
        <v>38</v>
      </c>
      <c r="I5" s="33">
        <f ca="1">DSUM(INDIRECT($I$2&amp;"!$A$1:$I$49"),I$3,$J$11:$J$12)</f>
        <v>4119</v>
      </c>
      <c r="J5" s="33">
        <f t="shared" ref="J5:P5" ca="1" si="5">DSUM(INDIRECT($I$2&amp;"!$A$1:$I$49"),J$3,$J$11:$J$12)</f>
        <v>3913</v>
      </c>
      <c r="K5" s="33">
        <f t="shared" ca="1" si="5"/>
        <v>537587</v>
      </c>
      <c r="L5" s="33">
        <f t="shared" ca="1" si="5"/>
        <v>17200</v>
      </c>
      <c r="M5" s="33">
        <f ca="1">DSUM(INDIRECT($M$2&amp;"!$A$1:$I$49"),M$3,$J$11:$J$12)</f>
        <v>3978</v>
      </c>
      <c r="N5" s="33">
        <f ca="1">DSUM(INDIRECT($M$2&amp;"!$A$1:$I$49"),N$3,$J$11:$J$12)</f>
        <v>3750</v>
      </c>
      <c r="O5" s="33">
        <f ca="1">DSUM(INDIRECT($M$2&amp;"!$A$1:$I$49"),O$3,$J$11:$J$12)</f>
        <v>517119</v>
      </c>
      <c r="P5" s="33">
        <f ca="1">DSUM(INDIRECT($M$2&amp;"!$A$1:$I$49"),P$3,$J$11:$J$12)</f>
        <v>16560</v>
      </c>
      <c r="Q5" s="33">
        <f ca="1">DSUM(INDIRECT($Q$2&amp;"!$A$1:$I$49"),Q$3,$J$11:$J$12)</f>
        <v>4189</v>
      </c>
      <c r="R5" s="33">
        <f ca="1">DSUM(INDIRECT($Q$2&amp;"!$A$1:$I$49"),R$3,$J$11:$J$12)</f>
        <v>3981</v>
      </c>
      <c r="S5" s="33">
        <f ca="1">DSUM(INDIRECT($Q$2&amp;"!$A$1:$I$49"),S$3,$J$11:$J$12)</f>
        <v>545367</v>
      </c>
      <c r="T5" s="33">
        <f ca="1">DSUM(INDIRECT($Q$2&amp;"!$A$1:$I$49"),T$3,$J$11:$J$12)</f>
        <v>17440</v>
      </c>
      <c r="U5" s="26">
        <f ca="1">ROUNDUP((K5+O5+S5)*5.7%*(J5+N5+R5)/(I5+M5+Q5),-1)</f>
        <v>86440</v>
      </c>
      <c r="V5" s="26">
        <f t="shared" ref="V5:V7" ca="1" si="6">IF(K5+O5+S5&gt;=AVERAGE($K$4:$K$7)+AVERAGE($O$4:$O$7)+AVERAGE($S$4:$S$7),50000,0)</f>
        <v>50000</v>
      </c>
      <c r="W5" s="27">
        <f t="shared" ref="W5:W7" ca="1" si="7">SUM(K5,L5,O5,P5,S5,T5,U5,V5)</f>
        <v>1787713</v>
      </c>
      <c r="Z5" s="57"/>
    </row>
    <row r="6" spans="1:26" ht="14.25" thickBot="1" x14ac:dyDescent="0.2">
      <c r="A6" s="1"/>
      <c r="B6" s="1"/>
      <c r="C6" s="1"/>
      <c r="D6" s="1"/>
      <c r="E6" s="1"/>
      <c r="F6" s="1"/>
      <c r="H6" s="25" t="s">
        <v>39</v>
      </c>
      <c r="I6" s="33">
        <f ca="1">DSUM(INDIRECT($I$2&amp;"!$A$1:$I$49"),I$3,$I$11:$I$12)</f>
        <v>4149</v>
      </c>
      <c r="J6" s="33">
        <f t="shared" ref="J6:P6" ca="1" si="8">DSUM(INDIRECT($I$2&amp;"!$A$1:$I$49"),J$3,$I$11:$I$12)</f>
        <v>3939</v>
      </c>
      <c r="K6" s="33">
        <f t="shared" ca="1" si="8"/>
        <v>538281</v>
      </c>
      <c r="L6" s="33">
        <f t="shared" ca="1" si="8"/>
        <v>18300</v>
      </c>
      <c r="M6" s="33">
        <f ca="1">DSUM(INDIRECT($M$2&amp;"!$A$1:$I$49"),M$3,$I$11:$I$12)</f>
        <v>3737</v>
      </c>
      <c r="N6" s="33">
        <f ca="1">DSUM(INDIRECT($M$2&amp;"!$A$1:$I$49"),N$3,$I$11:$I$12)</f>
        <v>3604</v>
      </c>
      <c r="O6" s="33">
        <f ca="1">DSUM(INDIRECT($M$2&amp;"!$A$1:$I$49"),O$3,$I$11:$I$12)</f>
        <v>491851</v>
      </c>
      <c r="P6" s="33">
        <f ca="1">DSUM(INDIRECT($M$2&amp;"!$A$1:$I$49"),P$3,$I$11:$I$12)</f>
        <v>16730</v>
      </c>
      <c r="Q6" s="33">
        <f ca="1">DSUM(INDIRECT($Q$2&amp;"!$A$1:$I$49"),Q$3,$I$11:$I$12)</f>
        <v>3977</v>
      </c>
      <c r="R6" s="33">
        <f ca="1">DSUM(INDIRECT($Q$2&amp;"!$A$1:$I$49"),R$3,$I$11:$I$12)</f>
        <v>3788</v>
      </c>
      <c r="S6" s="33">
        <f ca="1">DSUM(INDIRECT($Q$2&amp;"!$A$1:$I$49"),S$3,$I$11:$I$12)</f>
        <v>516619</v>
      </c>
      <c r="T6" s="33">
        <f ca="1">DSUM(INDIRECT($Q$2&amp;"!$A$1:$I$49"),T$3,$I$11:$I$12)</f>
        <v>17570</v>
      </c>
      <c r="U6" s="26">
        <f ca="1">ROUNDUP((K6+O6+S6)*5.7%*(J6+N6+R6)/(I6+M6+Q6),-1)</f>
        <v>84220</v>
      </c>
      <c r="V6" s="26">
        <f t="shared" ca="1" si="6"/>
        <v>0</v>
      </c>
      <c r="W6" s="27">
        <f t="shared" ca="1" si="7"/>
        <v>1683571</v>
      </c>
      <c r="Z6" s="57"/>
    </row>
    <row r="7" spans="1:26" x14ac:dyDescent="0.15">
      <c r="A7" s="14" t="s">
        <v>2</v>
      </c>
      <c r="B7" s="14" t="s">
        <v>2</v>
      </c>
      <c r="C7" s="14" t="s">
        <v>2</v>
      </c>
      <c r="E7" s="23"/>
      <c r="F7" s="1"/>
      <c r="H7" s="25" t="s">
        <v>40</v>
      </c>
      <c r="I7" s="33">
        <f ca="1">DSUM(INDIRECT($I$2&amp;"!$A$1:$I$49"),I$3,$H$11:$H$12)</f>
        <v>3974</v>
      </c>
      <c r="J7" s="33">
        <f t="shared" ref="J7:P7" ca="1" si="9">DSUM(INDIRECT($I$2&amp;"!$A$1:$I$49"),J$3,$H$11:$H$12)</f>
        <v>3765</v>
      </c>
      <c r="K7" s="33">
        <f t="shared" ca="1" si="9"/>
        <v>515170</v>
      </c>
      <c r="L7" s="33">
        <f t="shared" ca="1" si="9"/>
        <v>19070</v>
      </c>
      <c r="M7" s="33">
        <f ca="1">DSUM(INDIRECT($M$2&amp;"!$A$1:$I$49"),M$3,$H$11:$H$12)</f>
        <v>3741</v>
      </c>
      <c r="N7" s="33">
        <f ca="1">DSUM(INDIRECT($M$2&amp;"!$A$1:$I$49"),N$3,$H$11:$H$12)</f>
        <v>3511</v>
      </c>
      <c r="O7" s="33">
        <f ca="1">DSUM(INDIRECT($M$2&amp;"!$A$1:$I$49"),O$3,$H$11:$H$12)</f>
        <v>483161</v>
      </c>
      <c r="P7" s="33">
        <f ca="1">DSUM(INDIRECT($M$2&amp;"!$A$1:$I$49"),P$3,$H$11:$H$12)</f>
        <v>17900</v>
      </c>
      <c r="Q7" s="33">
        <f ca="1">DSUM(INDIRECT($Q$2&amp;"!$A$1:$I$49"),Q$3,$H$11:$H$12)</f>
        <v>3713</v>
      </c>
      <c r="R7" s="33">
        <f ca="1">DSUM(INDIRECT($Q$2&amp;"!$A$1:$I$49"),R$3,$H$11:$H$12)</f>
        <v>3523</v>
      </c>
      <c r="S7" s="33">
        <f ca="1">DSUM(INDIRECT($Q$2&amp;"!$A$1:$I$49"),S$3,$H$11:$H$12)</f>
        <v>481830</v>
      </c>
      <c r="T7" s="33">
        <f ca="1">DSUM(INDIRECT($Q$2&amp;"!$A$1:$I$49"),T$3,$H$11:$H$12)</f>
        <v>17820</v>
      </c>
      <c r="U7" s="26">
        <f ca="1">ROUNDUP((K7+O7+S7)*5.7%*(J7+N7+R7)/(I7+M7+Q7),-1)</f>
        <v>79730</v>
      </c>
      <c r="V7" s="26">
        <f t="shared" ca="1" si="6"/>
        <v>0</v>
      </c>
      <c r="W7" s="27">
        <f t="shared" ca="1" si="7"/>
        <v>1614681</v>
      </c>
      <c r="Z7" s="57"/>
    </row>
    <row r="8" spans="1:26" ht="14.25" thickBot="1" x14ac:dyDescent="0.2">
      <c r="A8" s="15" t="s">
        <v>24</v>
      </c>
      <c r="B8" s="15" t="s">
        <v>25</v>
      </c>
      <c r="C8" s="15" t="s">
        <v>26</v>
      </c>
      <c r="E8" s="24"/>
      <c r="F8" s="1"/>
      <c r="H8" s="25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28"/>
      <c r="V8" s="28"/>
      <c r="W8" s="29"/>
    </row>
    <row r="9" spans="1:26" ht="14.25" thickBot="1" x14ac:dyDescent="0.2">
      <c r="H9" s="30" t="s">
        <v>41</v>
      </c>
      <c r="I9" s="35">
        <f ca="1">SUM(I4:I7)</f>
        <v>16416</v>
      </c>
      <c r="J9" s="35">
        <f t="shared" ref="J9:L9" ca="1" si="10">SUM(J4:J7)</f>
        <v>15560</v>
      </c>
      <c r="K9" s="35">
        <f t="shared" ca="1" si="10"/>
        <v>2132592</v>
      </c>
      <c r="L9" s="35">
        <f t="shared" ca="1" si="10"/>
        <v>75700</v>
      </c>
      <c r="M9" s="35">
        <f ca="1">SUM(M4:M7)</f>
        <v>15983</v>
      </c>
      <c r="N9" s="35">
        <f t="shared" ref="N9:W9" ca="1" si="11">SUM(N4:N7)</f>
        <v>15160</v>
      </c>
      <c r="O9" s="35">
        <f t="shared" ca="1" si="11"/>
        <v>2081742</v>
      </c>
      <c r="P9" s="35">
        <f t="shared" ca="1" si="11"/>
        <v>74190</v>
      </c>
      <c r="Q9" s="35">
        <f t="shared" ca="1" si="11"/>
        <v>16125</v>
      </c>
      <c r="R9" s="35">
        <f t="shared" ca="1" si="11"/>
        <v>15357</v>
      </c>
      <c r="S9" s="35">
        <f t="shared" ca="1" si="11"/>
        <v>2098709</v>
      </c>
      <c r="T9" s="35">
        <f t="shared" ca="1" si="11"/>
        <v>74460</v>
      </c>
      <c r="U9" s="31">
        <f t="shared" ca="1" si="11"/>
        <v>341720</v>
      </c>
      <c r="V9" s="31">
        <f t="shared" ca="1" si="11"/>
        <v>100000</v>
      </c>
      <c r="W9" s="32">
        <f t="shared" ca="1" si="11"/>
        <v>6979113</v>
      </c>
    </row>
    <row r="10" spans="1:26" ht="14.25" thickBot="1" x14ac:dyDescent="0.2">
      <c r="A10" s="5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6" x14ac:dyDescent="0.15">
      <c r="H11" s="14" t="s">
        <v>3</v>
      </c>
      <c r="I11" s="14" t="s">
        <v>3</v>
      </c>
      <c r="J11" s="14" t="s">
        <v>3</v>
      </c>
      <c r="K11" s="14" t="s">
        <v>3</v>
      </c>
      <c r="L11" s="1"/>
      <c r="M11" s="1"/>
      <c r="N11" s="1"/>
      <c r="O11" s="1"/>
      <c r="P11" s="1"/>
      <c r="Q11" s="1"/>
      <c r="R11" s="1"/>
      <c r="S11" s="1"/>
    </row>
    <row r="12" spans="1:26" ht="14.25" thickBot="1" x14ac:dyDescent="0.2">
      <c r="H12" s="15" t="s">
        <v>15</v>
      </c>
      <c r="I12" s="17" t="s">
        <v>19</v>
      </c>
      <c r="J12" s="15" t="s">
        <v>18</v>
      </c>
      <c r="K12" s="15" t="s">
        <v>14</v>
      </c>
      <c r="L12" s="1"/>
      <c r="M12" s="1"/>
      <c r="N12" s="1"/>
      <c r="O12" s="1"/>
      <c r="P12" s="1"/>
      <c r="Q12" s="1"/>
      <c r="R12" s="1"/>
      <c r="S12" s="1"/>
    </row>
    <row r="13" spans="1:26" s="39" customFormat="1" x14ac:dyDescent="0.15"/>
    <row r="14" spans="1:26" s="39" customFormat="1" x14ac:dyDescent="0.15"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8"/>
      <c r="U14" s="18"/>
      <c r="V14" s="18"/>
      <c r="W14" s="18"/>
    </row>
    <row r="15" spans="1:26" x14ac:dyDescent="0.15">
      <c r="H15" s="42"/>
      <c r="I15" s="42"/>
      <c r="J15" s="42"/>
      <c r="K15" s="42"/>
      <c r="L15" s="1"/>
      <c r="M15" s="1"/>
      <c r="N15" s="1"/>
      <c r="O15" s="1"/>
      <c r="P15" s="1"/>
      <c r="Q15" s="1"/>
      <c r="R15" s="1"/>
      <c r="S15" s="1"/>
    </row>
    <row r="16" spans="1:26" x14ac:dyDescent="0.15">
      <c r="H16" s="24"/>
      <c r="I16" s="55"/>
      <c r="J16" s="24"/>
      <c r="K16" s="24"/>
      <c r="L16" s="1"/>
      <c r="M16" s="1"/>
      <c r="N16" s="1"/>
      <c r="O16" s="1"/>
      <c r="P16" s="1"/>
      <c r="Q16" s="1"/>
      <c r="R16" s="1"/>
      <c r="S16" s="1"/>
    </row>
    <row r="19" spans="1:1" x14ac:dyDescent="0.15">
      <c r="A19" s="53"/>
    </row>
  </sheetData>
  <sortState xmlns:xlrd2="http://schemas.microsoft.com/office/spreadsheetml/2017/richdata2" ref="H4:W7">
    <sortCondition descending="1" ref="W4:W7"/>
  </sortState>
  <mergeCells count="5">
    <mergeCell ref="A1:F1"/>
    <mergeCell ref="H1:W1"/>
    <mergeCell ref="I2:L2"/>
    <mergeCell ref="M2:P2"/>
    <mergeCell ref="Q2:T2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テーブル</vt:lpstr>
      <vt:lpstr>前期</vt:lpstr>
      <vt:lpstr>中期</vt:lpstr>
      <vt:lpstr>後期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今津 可奈子</cp:lastModifiedBy>
  <cp:lastPrinted>2020-12-07T03:26:37Z</cp:lastPrinted>
  <dcterms:created xsi:type="dcterms:W3CDTF">2018-12-01T01:18:04Z</dcterms:created>
  <dcterms:modified xsi:type="dcterms:W3CDTF">2021-03-22T01:11:46Z</dcterms:modified>
</cp:coreProperties>
</file>