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svr01\移行用フォルダー\問題集\1表計算\2025(令和07)年度\3_SP初段\模範解答\"/>
    </mc:Choice>
  </mc:AlternateContent>
  <xr:revisionPtr revIDLastSave="0" documentId="13_ncr:1_{62DC05C8-5EC2-4DD6-ACCD-8805416665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テーブル" sheetId="5" r:id="rId1"/>
    <sheet name="静岡支店" sheetId="1" r:id="rId2"/>
    <sheet name="愛知支店" sheetId="6" r:id="rId3"/>
    <sheet name="広島支店" sheetId="7" r:id="rId4"/>
    <sheet name="集計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" i="4" l="1"/>
  <c r="T4" i="4"/>
  <c r="T5" i="4"/>
  <c r="T6" i="4"/>
  <c r="T3" i="4"/>
  <c r="U6" i="4"/>
  <c r="U5" i="4"/>
  <c r="U4" i="4"/>
  <c r="U3" i="4"/>
  <c r="G3" i="6" l="1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2" i="6"/>
  <c r="G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2" i="7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2" i="1"/>
  <c r="V4" i="4" s="1"/>
  <c r="V3" i="4" l="1"/>
  <c r="V5" i="4"/>
  <c r="V6" i="4"/>
  <c r="F5" i="4"/>
  <c r="F6" i="4"/>
  <c r="F7" i="4"/>
  <c r="F8" i="4"/>
  <c r="F9" i="4"/>
  <c r="F10" i="4"/>
  <c r="F11" i="4"/>
  <c r="F12" i="4"/>
  <c r="F13" i="4"/>
  <c r="F4" i="4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2" i="7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2" i="7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2" i="6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2" i="6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2" i="1"/>
  <c r="AA9" i="4" l="1"/>
  <c r="W5" i="4" l="1"/>
  <c r="W3" i="4"/>
  <c r="W4" i="4"/>
  <c r="W6" i="4"/>
  <c r="Z3" i="4" l="1"/>
  <c r="B3" i="4"/>
  <c r="C3" i="4"/>
  <c r="A3" i="4"/>
  <c r="O5" i="4"/>
  <c r="G5" i="4"/>
  <c r="L10" i="4"/>
  <c r="H7" i="4"/>
  <c r="O4" i="4"/>
  <c r="L13" i="4"/>
  <c r="P3" i="4"/>
  <c r="J11" i="4"/>
  <c r="J7" i="4"/>
  <c r="I12" i="4"/>
  <c r="P5" i="4"/>
  <c r="G12" i="4"/>
  <c r="I5" i="4"/>
  <c r="L6" i="4"/>
  <c r="H5" i="4"/>
  <c r="G8" i="4"/>
  <c r="Q4" i="4"/>
  <c r="H8" i="4"/>
  <c r="J6" i="4"/>
  <c r="I4" i="4"/>
  <c r="H13" i="4"/>
  <c r="G13" i="4"/>
  <c r="K11" i="4"/>
  <c r="H12" i="4"/>
  <c r="G6" i="4"/>
  <c r="K8" i="4"/>
  <c r="H11" i="4"/>
  <c r="Q5" i="4"/>
  <c r="H6" i="4"/>
  <c r="O3" i="4"/>
  <c r="K6" i="4"/>
  <c r="G4" i="4"/>
  <c r="I13" i="4"/>
  <c r="K13" i="4"/>
  <c r="G10" i="4"/>
  <c r="K10" i="4"/>
  <c r="J5" i="4"/>
  <c r="K7" i="4"/>
  <c r="J4" i="4"/>
  <c r="P4" i="4"/>
  <c r="J12" i="4"/>
  <c r="H10" i="4"/>
  <c r="G11" i="4"/>
  <c r="K4" i="4"/>
  <c r="G7" i="4"/>
  <c r="L7" i="4"/>
  <c r="J10" i="4"/>
  <c r="K5" i="4"/>
  <c r="J8" i="4"/>
  <c r="K9" i="4"/>
  <c r="J9" i="4"/>
  <c r="H4" i="4"/>
  <c r="G9" i="4"/>
  <c r="L8" i="4"/>
  <c r="I11" i="4"/>
  <c r="I7" i="4"/>
  <c r="L4" i="4"/>
  <c r="J13" i="4"/>
  <c r="K12" i="4"/>
  <c r="L11" i="4"/>
  <c r="L5" i="4"/>
  <c r="I10" i="4"/>
  <c r="L9" i="4"/>
  <c r="I6" i="4"/>
  <c r="Q3" i="4"/>
  <c r="H9" i="4"/>
  <c r="I9" i="4"/>
  <c r="L12" i="4"/>
  <c r="I8" i="4"/>
  <c r="L15" i="4" l="1"/>
  <c r="H15" i="4"/>
  <c r="K15" i="4"/>
  <c r="J15" i="4"/>
  <c r="G15" i="4"/>
  <c r="I15" i="4"/>
</calcChain>
</file>

<file path=xl/sharedStrings.xml><?xml version="1.0" encoding="utf-8"?>
<sst xmlns="http://schemas.openxmlformats.org/spreadsheetml/2006/main" count="87" uniqueCount="53">
  <si>
    <t>商品名</t>
    <rPh sb="0" eb="3">
      <t>ショウヒンメイ</t>
    </rPh>
    <phoneticPr fontId="1"/>
  </si>
  <si>
    <t>数量</t>
    <rPh sb="0" eb="2">
      <t>スウリョウ</t>
    </rPh>
    <phoneticPr fontId="1"/>
  </si>
  <si>
    <t>売上日</t>
    <rPh sb="0" eb="2">
      <t>ウリアゲ</t>
    </rPh>
    <rPh sb="2" eb="3">
      <t>ビ</t>
    </rPh>
    <phoneticPr fontId="1"/>
  </si>
  <si>
    <t>数量</t>
    <phoneticPr fontId="1"/>
  </si>
  <si>
    <t>単価</t>
    <rPh sb="0" eb="2">
      <t>タンカ</t>
    </rPh>
    <phoneticPr fontId="1"/>
  </si>
  <si>
    <t>商品Ａ</t>
  </si>
  <si>
    <t>商品Ｂ</t>
  </si>
  <si>
    <t>商品Ｃ</t>
  </si>
  <si>
    <t>商品Ｄ</t>
  </si>
  <si>
    <t>商品Ｅ</t>
  </si>
  <si>
    <t>商品Ｆ</t>
  </si>
  <si>
    <t>商品Ｇ</t>
  </si>
  <si>
    <t>商品Ｈ</t>
  </si>
  <si>
    <t>商品Ｉ</t>
  </si>
  <si>
    <t>商品Ｊ</t>
  </si>
  <si>
    <t>＜商品テーブル＞</t>
    <rPh sb="1" eb="3">
      <t>ショウヒン</t>
    </rPh>
    <phoneticPr fontId="1"/>
  </si>
  <si>
    <t>合　計</t>
    <rPh sb="0" eb="1">
      <t>ゴウ</t>
    </rPh>
    <rPh sb="2" eb="3">
      <t>ケイ</t>
    </rPh>
    <phoneticPr fontId="1"/>
  </si>
  <si>
    <t>商品別集計表</t>
    <rPh sb="0" eb="2">
      <t>ショウヒン</t>
    </rPh>
    <rPh sb="2" eb="3">
      <t>ベツ</t>
    </rPh>
    <rPh sb="3" eb="5">
      <t>シュウケイ</t>
    </rPh>
    <rPh sb="5" eb="6">
      <t>ヒョウ</t>
    </rPh>
    <phoneticPr fontId="1"/>
  </si>
  <si>
    <t>売上月</t>
    <rPh sb="0" eb="2">
      <t>ウリアゲ</t>
    </rPh>
    <rPh sb="2" eb="3">
      <t>ツキ</t>
    </rPh>
    <phoneticPr fontId="1"/>
  </si>
  <si>
    <t>得ＣＯ</t>
    <rPh sb="0" eb="1">
      <t>トク</t>
    </rPh>
    <phoneticPr fontId="1"/>
  </si>
  <si>
    <t>＜得意先テーブル＞</t>
    <rPh sb="1" eb="4">
      <t>トクイサキ</t>
    </rPh>
    <phoneticPr fontId="1"/>
  </si>
  <si>
    <t>得ＣＯ</t>
    <rPh sb="0" eb="1">
      <t>トク</t>
    </rPh>
    <phoneticPr fontId="1"/>
  </si>
  <si>
    <t>商ＣＯ</t>
    <rPh sb="0" eb="1">
      <t>ショウ</t>
    </rPh>
    <phoneticPr fontId="1"/>
  </si>
  <si>
    <t>得意先名</t>
    <rPh sb="0" eb="3">
      <t>トクイサキ</t>
    </rPh>
    <rPh sb="3" eb="4">
      <t>メイ</t>
    </rPh>
    <phoneticPr fontId="1"/>
  </si>
  <si>
    <t>売上件数一覧表</t>
    <rPh sb="0" eb="2">
      <t>ウリアゲ</t>
    </rPh>
    <rPh sb="2" eb="4">
      <t>ケンスウ</t>
    </rPh>
    <rPh sb="4" eb="7">
      <t>イチランヒョウ</t>
    </rPh>
    <phoneticPr fontId="1"/>
  </si>
  <si>
    <t>得ＣＯ</t>
    <rPh sb="0" eb="1">
      <t>トク</t>
    </rPh>
    <phoneticPr fontId="1"/>
  </si>
  <si>
    <t>数量</t>
    <rPh sb="0" eb="2">
      <t>スウリョウ</t>
    </rPh>
    <phoneticPr fontId="1"/>
  </si>
  <si>
    <t>構成比率</t>
    <rPh sb="0" eb="2">
      <t>コウセイ</t>
    </rPh>
    <rPh sb="2" eb="4">
      <t>ヒリツ</t>
    </rPh>
    <phoneticPr fontId="1"/>
  </si>
  <si>
    <t xml:space="preserve"> </t>
    <phoneticPr fontId="1"/>
  </si>
  <si>
    <t>得意先名</t>
    <rPh sb="0" eb="3">
      <t>トクイサキ</t>
    </rPh>
    <rPh sb="3" eb="4">
      <t>メイ</t>
    </rPh>
    <phoneticPr fontId="1"/>
  </si>
  <si>
    <t>得意先名</t>
    <rPh sb="0" eb="3">
      <t>トクイサキ</t>
    </rPh>
    <rPh sb="3" eb="4">
      <t>メイ</t>
    </rPh>
    <phoneticPr fontId="1"/>
  </si>
  <si>
    <t>販売額</t>
    <rPh sb="0" eb="2">
      <t>ハンバイ</t>
    </rPh>
    <rPh sb="2" eb="3">
      <t>ガク</t>
    </rPh>
    <phoneticPr fontId="1"/>
  </si>
  <si>
    <t>月別販売額集計表</t>
    <rPh sb="0" eb="2">
      <t>ツキベツ</t>
    </rPh>
    <rPh sb="2" eb="4">
      <t>ハンバイ</t>
    </rPh>
    <rPh sb="4" eb="5">
      <t>ガク</t>
    </rPh>
    <rPh sb="5" eb="8">
      <t>シュウケイヒョウ</t>
    </rPh>
    <phoneticPr fontId="1"/>
  </si>
  <si>
    <t>値引率</t>
    <rPh sb="0" eb="2">
      <t>ネビキ</t>
    </rPh>
    <rPh sb="2" eb="3">
      <t>リツ</t>
    </rPh>
    <phoneticPr fontId="1"/>
  </si>
  <si>
    <t>売上日</t>
    <rPh sb="0" eb="2">
      <t>ウリアゲ</t>
    </rPh>
    <rPh sb="2" eb="3">
      <t>ビ</t>
    </rPh>
    <phoneticPr fontId="1"/>
  </si>
  <si>
    <t>数量</t>
    <rPh sb="0" eb="2">
      <t>スウリョウ</t>
    </rPh>
    <phoneticPr fontId="1"/>
  </si>
  <si>
    <t>&lt;10</t>
    <phoneticPr fontId="1"/>
  </si>
  <si>
    <t>販売額が最大の商品名</t>
    <rPh sb="0" eb="2">
      <t>ハンバイ</t>
    </rPh>
    <rPh sb="2" eb="3">
      <t>ガク</t>
    </rPh>
    <rPh sb="4" eb="6">
      <t>サイダイ</t>
    </rPh>
    <rPh sb="7" eb="10">
      <t>ショウヒンメイ</t>
    </rPh>
    <phoneticPr fontId="1"/>
  </si>
  <si>
    <t>販売額</t>
    <rPh sb="0" eb="2">
      <t>ハンバイ</t>
    </rPh>
    <rPh sb="2" eb="3">
      <t>ガク</t>
    </rPh>
    <phoneticPr fontId="1"/>
  </si>
  <si>
    <t>静岡支店</t>
    <rPh sb="0" eb="2">
      <t>シズオカ</t>
    </rPh>
    <rPh sb="2" eb="4">
      <t>シテン</t>
    </rPh>
    <phoneticPr fontId="1"/>
  </si>
  <si>
    <t>愛知支店</t>
    <rPh sb="0" eb="2">
      <t>アイチ</t>
    </rPh>
    <rPh sb="2" eb="4">
      <t>シテン</t>
    </rPh>
    <phoneticPr fontId="1"/>
  </si>
  <si>
    <t>広島支店</t>
    <rPh sb="0" eb="2">
      <t>ヒロシマ</t>
    </rPh>
    <rPh sb="2" eb="4">
      <t>シテン</t>
    </rPh>
    <phoneticPr fontId="1"/>
  </si>
  <si>
    <t>チャンス</t>
    <phoneticPr fontId="1"/>
  </si>
  <si>
    <t>トップ</t>
    <phoneticPr fontId="1"/>
  </si>
  <si>
    <t>スタート</t>
    <phoneticPr fontId="1"/>
  </si>
  <si>
    <t>5月</t>
    <rPh sb="1" eb="2">
      <t>ガツ</t>
    </rPh>
    <phoneticPr fontId="1"/>
  </si>
  <si>
    <t>6月</t>
    <phoneticPr fontId="1"/>
  </si>
  <si>
    <t>7月</t>
    <phoneticPr fontId="1"/>
  </si>
  <si>
    <t>&gt;=2025/6/1</t>
    <phoneticPr fontId="1"/>
  </si>
  <si>
    <t>&lt;2025/7/1</t>
    <phoneticPr fontId="1"/>
  </si>
  <si>
    <t>ビッグ</t>
    <phoneticPr fontId="1"/>
  </si>
  <si>
    <t>得意先別総括表</t>
    <rPh sb="0" eb="3">
      <t>トクイサキ</t>
    </rPh>
    <rPh sb="3" eb="4">
      <t>ベツ</t>
    </rPh>
    <rPh sb="4" eb="6">
      <t>ソウカツ</t>
    </rPh>
    <rPh sb="6" eb="7">
      <t>ヒョウ</t>
    </rPh>
    <phoneticPr fontId="1"/>
  </si>
  <si>
    <t>売上日が2025年6月中または数量が10未満の件数</t>
    <rPh sb="0" eb="2">
      <t>ウリアゲ</t>
    </rPh>
    <rPh sb="2" eb="3">
      <t>ビ</t>
    </rPh>
    <rPh sb="8" eb="9">
      <t>ネン</t>
    </rPh>
    <rPh sb="10" eb="11">
      <t>ガツ</t>
    </rPh>
    <rPh sb="11" eb="12">
      <t>チュウ</t>
    </rPh>
    <rPh sb="15" eb="17">
      <t>スウリョウ</t>
    </rPh>
    <rPh sb="20" eb="22">
      <t>ミマン</t>
    </rPh>
    <rPh sb="23" eb="25">
      <t>ケンスウ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</si>
</sst>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&quot;月&quot;"/>
    <numFmt numFmtId="177" formatCode="yyyy&quot;年&quot;m&quot;月&quot;d&quot;日&quot;;@"/>
    <numFmt numFmtId="178" formatCode="0.0%"/>
  </numFmts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56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3" fontId="3" fillId="0" borderId="1" xfId="0" applyNumberFormat="1" applyFont="1" applyBorder="1"/>
    <xf numFmtId="3" fontId="3" fillId="0" borderId="6" xfId="0" applyNumberFormat="1" applyFont="1" applyBorder="1"/>
    <xf numFmtId="0" fontId="3" fillId="0" borderId="5" xfId="0" applyFont="1" applyBorder="1"/>
    <xf numFmtId="0" fontId="3" fillId="0" borderId="1" xfId="0" applyFont="1" applyBorder="1"/>
    <xf numFmtId="3" fontId="3" fillId="0" borderId="8" xfId="0" applyNumberFormat="1" applyFont="1" applyBorder="1"/>
    <xf numFmtId="3" fontId="3" fillId="0" borderId="9" xfId="0" applyNumberFormat="1" applyFont="1" applyBorder="1"/>
    <xf numFmtId="0" fontId="3" fillId="0" borderId="6" xfId="0" applyFont="1" applyBorder="1"/>
    <xf numFmtId="0" fontId="3" fillId="0" borderId="8" xfId="0" applyFont="1" applyBorder="1" applyAlignment="1">
      <alignment horizontal="center"/>
    </xf>
    <xf numFmtId="177" fontId="3" fillId="0" borderId="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77" fontId="3" fillId="0" borderId="0" xfId="0" applyNumberFormat="1" applyFont="1"/>
    <xf numFmtId="0" fontId="3" fillId="0" borderId="11" xfId="1" applyNumberFormat="1" applyFont="1" applyBorder="1" applyAlignment="1"/>
    <xf numFmtId="0" fontId="3" fillId="0" borderId="13" xfId="1" applyNumberFormat="1" applyFont="1" applyBorder="1" applyAlignment="1"/>
    <xf numFmtId="0" fontId="3" fillId="0" borderId="11" xfId="0" applyFont="1" applyBorder="1"/>
    <xf numFmtId="0" fontId="3" fillId="0" borderId="13" xfId="0" applyFont="1" applyBorder="1"/>
    <xf numFmtId="178" fontId="3" fillId="0" borderId="6" xfId="0" applyNumberFormat="1" applyFont="1" applyBorder="1"/>
    <xf numFmtId="178" fontId="3" fillId="0" borderId="9" xfId="0" applyNumberFormat="1" applyFont="1" applyBorder="1"/>
    <xf numFmtId="0" fontId="3" fillId="0" borderId="0" xfId="0" applyFont="1" applyAlignment="1">
      <alignment horizontal="center"/>
    </xf>
    <xf numFmtId="178" fontId="3" fillId="0" borderId="0" xfId="0" applyNumberFormat="1" applyFont="1"/>
    <xf numFmtId="0" fontId="3" fillId="0" borderId="2" xfId="0" applyFont="1" applyBorder="1"/>
    <xf numFmtId="0" fontId="3" fillId="0" borderId="4" xfId="0" applyFont="1" applyBorder="1"/>
    <xf numFmtId="3" fontId="3" fillId="0" borderId="14" xfId="0" applyNumberFormat="1" applyFont="1" applyBorder="1"/>
    <xf numFmtId="0" fontId="3" fillId="0" borderId="15" xfId="0" applyFont="1" applyBorder="1" applyAlignment="1">
      <alignment horizontal="center"/>
    </xf>
    <xf numFmtId="3" fontId="3" fillId="0" borderId="1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0" fontId="4" fillId="0" borderId="0" xfId="0" applyFont="1"/>
    <xf numFmtId="178" fontId="3" fillId="0" borderId="1" xfId="0" applyNumberFormat="1" applyFont="1" applyBorder="1"/>
    <xf numFmtId="14" fontId="3" fillId="0" borderId="5" xfId="1" applyNumberFormat="1" applyFont="1" applyBorder="1" applyAlignment="1"/>
    <xf numFmtId="14" fontId="3" fillId="0" borderId="5" xfId="0" applyNumberFormat="1" applyFont="1" applyBorder="1"/>
    <xf numFmtId="14" fontId="3" fillId="0" borderId="7" xfId="0" applyNumberFormat="1" applyFont="1" applyBorder="1"/>
    <xf numFmtId="0" fontId="3" fillId="0" borderId="2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76" fontId="3" fillId="0" borderId="5" xfId="0" applyNumberFormat="1" applyFont="1" applyBorder="1" applyAlignment="1">
      <alignment vertical="center"/>
    </xf>
    <xf numFmtId="176" fontId="3" fillId="0" borderId="7" xfId="0" applyNumberFormat="1" applyFont="1" applyBorder="1" applyAlignment="1">
      <alignment vertical="center"/>
    </xf>
    <xf numFmtId="0" fontId="3" fillId="0" borderId="20" xfId="0" applyFont="1" applyBorder="1" applyAlignment="1">
      <alignment horizontal="center"/>
    </xf>
    <xf numFmtId="0" fontId="3" fillId="0" borderId="14" xfId="0" applyFont="1" applyBorder="1"/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sz="1100"/>
              <a:t>販売額の比較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集計!$N$3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ＭＳ 明朝" panose="02020609040205080304" pitchFamily="17" charset="-128"/>
                    <a:ea typeface="ＭＳ 明朝" panose="02020609040205080304" pitchFamily="17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集計!$O$2:$Q$2</c:f>
              <c:strCache>
                <c:ptCount val="3"/>
                <c:pt idx="0">
                  <c:v>静岡支店</c:v>
                </c:pt>
                <c:pt idx="1">
                  <c:v>愛知支店</c:v>
                </c:pt>
                <c:pt idx="2">
                  <c:v>広島支店</c:v>
                </c:pt>
              </c:strCache>
            </c:strRef>
          </c:cat>
          <c:val>
            <c:numRef>
              <c:f>集計!$O$3:$Q$3</c:f>
              <c:numCache>
                <c:formatCode>#,##0</c:formatCode>
                <c:ptCount val="3"/>
                <c:pt idx="0">
                  <c:v>248913</c:v>
                </c:pt>
                <c:pt idx="1">
                  <c:v>152399</c:v>
                </c:pt>
                <c:pt idx="2">
                  <c:v>199938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80-4E23-BC22-FAD9AD2BC326}"/>
            </c:ext>
          </c:extLst>
        </c:ser>
        <c:ser>
          <c:idx val="1"/>
          <c:order val="1"/>
          <c:tx>
            <c:strRef>
              <c:f>集計!$N$4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ＭＳ 明朝" panose="02020609040205080304" pitchFamily="17" charset="-128"/>
                    <a:ea typeface="ＭＳ 明朝" panose="02020609040205080304" pitchFamily="17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集計!$O$2:$Q$2</c:f>
              <c:strCache>
                <c:ptCount val="3"/>
                <c:pt idx="0">
                  <c:v>静岡支店</c:v>
                </c:pt>
                <c:pt idx="1">
                  <c:v>愛知支店</c:v>
                </c:pt>
                <c:pt idx="2">
                  <c:v>広島支店</c:v>
                </c:pt>
              </c:strCache>
            </c:strRef>
          </c:cat>
          <c:val>
            <c:numRef>
              <c:f>集計!$O$4:$Q$4</c:f>
              <c:numCache>
                <c:formatCode>#,##0</c:formatCode>
                <c:ptCount val="3"/>
                <c:pt idx="0">
                  <c:v>250497</c:v>
                </c:pt>
                <c:pt idx="1">
                  <c:v>181081</c:v>
                </c:pt>
                <c:pt idx="2">
                  <c:v>115868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80-4E23-BC22-FAD9AD2BC326}"/>
            </c:ext>
          </c:extLst>
        </c:ser>
        <c:ser>
          <c:idx val="2"/>
          <c:order val="2"/>
          <c:tx>
            <c:strRef>
              <c:f>集計!$N$5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ＭＳ 明朝" panose="02020609040205080304" pitchFamily="17" charset="-128"/>
                    <a:ea typeface="ＭＳ 明朝" panose="02020609040205080304" pitchFamily="17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集計!$O$2:$Q$2</c:f>
              <c:strCache>
                <c:ptCount val="3"/>
                <c:pt idx="0">
                  <c:v>静岡支店</c:v>
                </c:pt>
                <c:pt idx="1">
                  <c:v>愛知支店</c:v>
                </c:pt>
                <c:pt idx="2">
                  <c:v>広島支店</c:v>
                </c:pt>
              </c:strCache>
            </c:strRef>
          </c:cat>
          <c:val>
            <c:numRef>
              <c:f>集計!$O$5:$Q$5</c:f>
              <c:numCache>
                <c:formatCode>#,##0</c:formatCode>
                <c:ptCount val="3"/>
                <c:pt idx="0">
                  <c:v>220081</c:v>
                </c:pt>
                <c:pt idx="1">
                  <c:v>295983</c:v>
                </c:pt>
                <c:pt idx="2">
                  <c:v>149914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C6B-4B5A-B853-A040A0CCEE8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7"/>
        <c:overlap val="100"/>
        <c:axId val="452917256"/>
        <c:axId val="452909384"/>
      </c:barChart>
      <c:catAx>
        <c:axId val="452917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52909384"/>
        <c:crosses val="autoZero"/>
        <c:auto val="1"/>
        <c:lblAlgn val="ctr"/>
        <c:lblOffset val="100"/>
        <c:noMultiLvlLbl val="0"/>
      </c:catAx>
      <c:valAx>
        <c:axId val="452909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52917256"/>
        <c:crosses val="autoZero"/>
        <c:crossBetween val="between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r"/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361950</xdr:colOff>
      <xdr:row>15</xdr:row>
      <xdr:rowOff>109537</xdr:rowOff>
    </xdr:from>
    <xdr:to>
      <xdr:col>23</xdr:col>
      <xdr:colOff>257175</xdr:colOff>
      <xdr:row>31</xdr:row>
      <xdr:rowOff>71437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9C4BE0E6-447C-4221-813A-D5958DCABD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CABBA-8DD4-4826-A0B4-D4F9F85160EA}">
  <dimension ref="A1:G12"/>
  <sheetViews>
    <sheetView tabSelected="1" workbookViewId="0"/>
  </sheetViews>
  <sheetFormatPr defaultRowHeight="13.5"/>
  <cols>
    <col min="1" max="1" width="7.5" style="1" bestFit="1" customWidth="1"/>
    <col min="2" max="2" width="9.5" style="1" bestFit="1" customWidth="1"/>
    <col min="3" max="3" width="7.5" style="1" bestFit="1" customWidth="1"/>
    <col min="4" max="4" width="9" style="1"/>
    <col min="5" max="6" width="7.5" style="1" bestFit="1" customWidth="1"/>
    <col min="7" max="7" width="5.5" style="1" bestFit="1" customWidth="1"/>
    <col min="8" max="16384" width="9" style="1"/>
  </cols>
  <sheetData>
    <row r="1" spans="1:7">
      <c r="A1" s="1" t="s">
        <v>20</v>
      </c>
      <c r="E1" s="1" t="s">
        <v>15</v>
      </c>
    </row>
    <row r="2" spans="1:7">
      <c r="A2" s="8" t="s">
        <v>21</v>
      </c>
      <c r="B2" s="8" t="s">
        <v>23</v>
      </c>
      <c r="C2" s="8" t="s">
        <v>33</v>
      </c>
      <c r="E2" s="8" t="s">
        <v>22</v>
      </c>
      <c r="F2" s="8" t="s">
        <v>0</v>
      </c>
      <c r="G2" s="8" t="s">
        <v>4</v>
      </c>
    </row>
    <row r="3" spans="1:7">
      <c r="A3" s="13">
        <v>1001</v>
      </c>
      <c r="B3" s="13" t="s">
        <v>42</v>
      </c>
      <c r="C3" s="38">
        <v>0.02</v>
      </c>
      <c r="E3" s="13">
        <v>101</v>
      </c>
      <c r="F3" s="13" t="s">
        <v>5</v>
      </c>
      <c r="G3" s="13">
        <v>294</v>
      </c>
    </row>
    <row r="4" spans="1:7">
      <c r="A4" s="13">
        <v>1002</v>
      </c>
      <c r="B4" s="13" t="s">
        <v>50</v>
      </c>
      <c r="C4" s="38">
        <v>0.03</v>
      </c>
      <c r="E4" s="13">
        <v>102</v>
      </c>
      <c r="F4" s="13" t="s">
        <v>6</v>
      </c>
      <c r="G4" s="13">
        <v>242</v>
      </c>
    </row>
    <row r="5" spans="1:7">
      <c r="A5" s="13">
        <v>1003</v>
      </c>
      <c r="B5" s="13" t="s">
        <v>43</v>
      </c>
      <c r="C5" s="38">
        <v>0.01</v>
      </c>
      <c r="E5" s="13">
        <v>103</v>
      </c>
      <c r="F5" s="13" t="s">
        <v>7</v>
      </c>
      <c r="G5" s="13">
        <v>113</v>
      </c>
    </row>
    <row r="6" spans="1:7">
      <c r="A6" s="13">
        <v>1004</v>
      </c>
      <c r="B6" s="13" t="s">
        <v>44</v>
      </c>
      <c r="C6" s="38">
        <v>1.4999999999999999E-2</v>
      </c>
      <c r="E6" s="13">
        <v>104</v>
      </c>
      <c r="F6" s="13" t="s">
        <v>8</v>
      </c>
      <c r="G6" s="13">
        <v>110</v>
      </c>
    </row>
    <row r="7" spans="1:7">
      <c r="E7" s="13">
        <v>105</v>
      </c>
      <c r="F7" s="13" t="s">
        <v>9</v>
      </c>
      <c r="G7" s="13">
        <v>109</v>
      </c>
    </row>
    <row r="8" spans="1:7">
      <c r="E8" s="13">
        <v>106</v>
      </c>
      <c r="F8" s="13" t="s">
        <v>10</v>
      </c>
      <c r="G8" s="13">
        <v>279</v>
      </c>
    </row>
    <row r="9" spans="1:7">
      <c r="E9" s="13">
        <v>107</v>
      </c>
      <c r="F9" s="13" t="s">
        <v>11</v>
      </c>
      <c r="G9" s="13">
        <v>105</v>
      </c>
    </row>
    <row r="10" spans="1:7">
      <c r="E10" s="13">
        <v>108</v>
      </c>
      <c r="F10" s="13" t="s">
        <v>12</v>
      </c>
      <c r="G10" s="13">
        <v>219</v>
      </c>
    </row>
    <row r="11" spans="1:7">
      <c r="E11" s="13">
        <v>109</v>
      </c>
      <c r="F11" s="13" t="s">
        <v>13</v>
      </c>
      <c r="G11" s="13">
        <v>252</v>
      </c>
    </row>
    <row r="12" spans="1:7">
      <c r="E12" s="13">
        <v>110</v>
      </c>
      <c r="F12" s="13" t="s">
        <v>14</v>
      </c>
      <c r="G12" s="13">
        <v>179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5"/>
  <sheetViews>
    <sheetView workbookViewId="0"/>
  </sheetViews>
  <sheetFormatPr defaultRowHeight="13.5"/>
  <cols>
    <col min="1" max="1" width="10.5" style="20" bestFit="1" customWidth="1"/>
    <col min="2" max="2" width="7.5" style="1" bestFit="1" customWidth="1"/>
    <col min="3" max="3" width="9.5" style="1" bestFit="1" customWidth="1"/>
    <col min="4" max="5" width="7.5" style="1" bestFit="1" customWidth="1"/>
    <col min="6" max="6" width="5.5" style="1" bestFit="1" customWidth="1"/>
    <col min="7" max="7" width="7.5" style="1" bestFit="1" customWidth="1"/>
    <col min="8" max="16384" width="9" style="1"/>
  </cols>
  <sheetData>
    <row r="1" spans="1:7">
      <c r="A1" s="18" t="s">
        <v>2</v>
      </c>
      <c r="B1" s="19" t="s">
        <v>19</v>
      </c>
      <c r="C1" s="19" t="s">
        <v>30</v>
      </c>
      <c r="D1" s="3" t="s">
        <v>22</v>
      </c>
      <c r="E1" s="3" t="s">
        <v>0</v>
      </c>
      <c r="F1" s="3" t="s">
        <v>1</v>
      </c>
      <c r="G1" s="4" t="s">
        <v>31</v>
      </c>
    </row>
    <row r="2" spans="1:7">
      <c r="A2" s="40">
        <v>45778</v>
      </c>
      <c r="B2" s="21">
        <v>1002</v>
      </c>
      <c r="C2" s="21" t="str">
        <f>VLOOKUP(B2,テーブル!$A$3:$C$6,2,0)</f>
        <v>ビッグ</v>
      </c>
      <c r="D2" s="13">
        <v>103</v>
      </c>
      <c r="E2" s="13" t="str">
        <f>VLOOKUP(D2,テーブル!$E$3:$G$12,2,0)</f>
        <v>商品Ｃ</v>
      </c>
      <c r="F2" s="13">
        <v>7</v>
      </c>
      <c r="G2" s="11">
        <f>ROUND(VLOOKUP(D2,テーブル!$E$3:$G$12,3,0)*(1-VLOOKUP(B2,テーブル!$A$3:$C$6,3,0))*F2,0)</f>
        <v>767</v>
      </c>
    </row>
    <row r="3" spans="1:7">
      <c r="A3" s="40">
        <v>45778</v>
      </c>
      <c r="B3" s="21">
        <v>1003</v>
      </c>
      <c r="C3" s="21" t="str">
        <f>VLOOKUP(B3,テーブル!$A$3:$C$6,2,0)</f>
        <v>トップ</v>
      </c>
      <c r="D3" s="13">
        <v>102</v>
      </c>
      <c r="E3" s="13" t="str">
        <f>VLOOKUP(D3,テーブル!$E$3:$G$12,2,0)</f>
        <v>商品Ｂ</v>
      </c>
      <c r="F3" s="13">
        <v>10</v>
      </c>
      <c r="G3" s="11">
        <f>ROUND(VLOOKUP(D3,テーブル!$E$3:$G$12,3,0)*(1-VLOOKUP(B3,テーブル!$A$3:$C$6,3,0))*F3,0)</f>
        <v>2396</v>
      </c>
    </row>
    <row r="4" spans="1:7">
      <c r="A4" s="40">
        <v>45779</v>
      </c>
      <c r="B4" s="21">
        <v>1002</v>
      </c>
      <c r="C4" s="21" t="str">
        <f>VLOOKUP(B4,テーブル!$A$3:$C$6,2,0)</f>
        <v>ビッグ</v>
      </c>
      <c r="D4" s="13">
        <v>103</v>
      </c>
      <c r="E4" s="13" t="str">
        <f>VLOOKUP(D4,テーブル!$E$3:$G$12,2,0)</f>
        <v>商品Ｃ</v>
      </c>
      <c r="F4" s="13">
        <v>28</v>
      </c>
      <c r="G4" s="11">
        <f>ROUND(VLOOKUP(D4,テーブル!$E$3:$G$12,3,0)*(1-VLOOKUP(B4,テーブル!$A$3:$C$6,3,0))*F4,0)</f>
        <v>3069</v>
      </c>
    </row>
    <row r="5" spans="1:7">
      <c r="A5" s="40">
        <v>45780</v>
      </c>
      <c r="B5" s="21">
        <v>1001</v>
      </c>
      <c r="C5" s="21" t="str">
        <f>VLOOKUP(B5,テーブル!$A$3:$C$6,2,0)</f>
        <v>チャンス</v>
      </c>
      <c r="D5" s="13">
        <v>103</v>
      </c>
      <c r="E5" s="13" t="str">
        <f>VLOOKUP(D5,テーブル!$E$3:$G$12,2,0)</f>
        <v>商品Ｃ</v>
      </c>
      <c r="F5" s="13">
        <v>49</v>
      </c>
      <c r="G5" s="11">
        <f>ROUND(VLOOKUP(D5,テーブル!$E$3:$G$12,3,0)*(1-VLOOKUP(B5,テーブル!$A$3:$C$6,3,0))*F5,0)</f>
        <v>5426</v>
      </c>
    </row>
    <row r="6" spans="1:7">
      <c r="A6" s="40">
        <v>45780</v>
      </c>
      <c r="B6" s="21">
        <v>1003</v>
      </c>
      <c r="C6" s="21" t="str">
        <f>VLOOKUP(B6,テーブル!$A$3:$C$6,2,0)</f>
        <v>トップ</v>
      </c>
      <c r="D6" s="13">
        <v>107</v>
      </c>
      <c r="E6" s="13" t="str">
        <f>VLOOKUP(D6,テーブル!$E$3:$G$12,2,0)</f>
        <v>商品Ｇ</v>
      </c>
      <c r="F6" s="13">
        <v>2</v>
      </c>
      <c r="G6" s="11">
        <f>ROUND(VLOOKUP(D6,テーブル!$E$3:$G$12,3,0)*(1-VLOOKUP(B6,テーブル!$A$3:$C$6,3,0))*F6,0)</f>
        <v>208</v>
      </c>
    </row>
    <row r="7" spans="1:7">
      <c r="A7" s="40">
        <v>45780</v>
      </c>
      <c r="B7" s="21">
        <v>1004</v>
      </c>
      <c r="C7" s="21" t="str">
        <f>VLOOKUP(B7,テーブル!$A$3:$C$6,2,0)</f>
        <v>スタート</v>
      </c>
      <c r="D7" s="13">
        <v>110</v>
      </c>
      <c r="E7" s="13" t="str">
        <f>VLOOKUP(D7,テーブル!$E$3:$G$12,2,0)</f>
        <v>商品Ｊ</v>
      </c>
      <c r="F7" s="13">
        <v>30</v>
      </c>
      <c r="G7" s="11">
        <f>ROUND(VLOOKUP(D7,テーブル!$E$3:$G$12,3,0)*(1-VLOOKUP(B7,テーブル!$A$3:$C$6,3,0))*F7,0)</f>
        <v>5289</v>
      </c>
    </row>
    <row r="8" spans="1:7">
      <c r="A8" s="40">
        <v>45782</v>
      </c>
      <c r="B8" s="21">
        <v>1002</v>
      </c>
      <c r="C8" s="21" t="str">
        <f>VLOOKUP(B8,テーブル!$A$3:$C$6,2,0)</f>
        <v>ビッグ</v>
      </c>
      <c r="D8" s="13">
        <v>101</v>
      </c>
      <c r="E8" s="13" t="str">
        <f>VLOOKUP(D8,テーブル!$E$3:$G$12,2,0)</f>
        <v>商品Ａ</v>
      </c>
      <c r="F8" s="13">
        <v>73</v>
      </c>
      <c r="G8" s="11">
        <f>ROUND(VLOOKUP(D8,テーブル!$E$3:$G$12,3,0)*(1-VLOOKUP(B8,テーブル!$A$3:$C$6,3,0))*F8,0)</f>
        <v>20818</v>
      </c>
    </row>
    <row r="9" spans="1:7">
      <c r="A9" s="40">
        <v>45783</v>
      </c>
      <c r="B9" s="21">
        <v>1002</v>
      </c>
      <c r="C9" s="21" t="str">
        <f>VLOOKUP(B9,テーブル!$A$3:$C$6,2,0)</f>
        <v>ビッグ</v>
      </c>
      <c r="D9" s="13">
        <v>102</v>
      </c>
      <c r="E9" s="13" t="str">
        <f>VLOOKUP(D9,テーブル!$E$3:$G$12,2,0)</f>
        <v>商品Ｂ</v>
      </c>
      <c r="F9" s="13">
        <v>27</v>
      </c>
      <c r="G9" s="11">
        <f>ROUND(VLOOKUP(D9,テーブル!$E$3:$G$12,3,0)*(1-VLOOKUP(B9,テーブル!$A$3:$C$6,3,0))*F9,0)</f>
        <v>6338</v>
      </c>
    </row>
    <row r="10" spans="1:7">
      <c r="A10" s="40">
        <v>45784</v>
      </c>
      <c r="B10" s="21">
        <v>1004</v>
      </c>
      <c r="C10" s="21" t="str">
        <f>VLOOKUP(B10,テーブル!$A$3:$C$6,2,0)</f>
        <v>スタート</v>
      </c>
      <c r="D10" s="13">
        <v>110</v>
      </c>
      <c r="E10" s="13" t="str">
        <f>VLOOKUP(D10,テーブル!$E$3:$G$12,2,0)</f>
        <v>商品Ｊ</v>
      </c>
      <c r="F10" s="13">
        <v>22</v>
      </c>
      <c r="G10" s="11">
        <f>ROUND(VLOOKUP(D10,テーブル!$E$3:$G$12,3,0)*(1-VLOOKUP(B10,テーブル!$A$3:$C$6,3,0))*F10,0)</f>
        <v>3879</v>
      </c>
    </row>
    <row r="11" spans="1:7">
      <c r="A11" s="40">
        <v>45785</v>
      </c>
      <c r="B11" s="21">
        <v>1003</v>
      </c>
      <c r="C11" s="21" t="str">
        <f>VLOOKUP(B11,テーブル!$A$3:$C$6,2,0)</f>
        <v>トップ</v>
      </c>
      <c r="D11" s="13">
        <v>106</v>
      </c>
      <c r="E11" s="13" t="str">
        <f>VLOOKUP(D11,テーブル!$E$3:$G$12,2,0)</f>
        <v>商品Ｆ</v>
      </c>
      <c r="F11" s="13">
        <v>59</v>
      </c>
      <c r="G11" s="11">
        <f>ROUND(VLOOKUP(D11,テーブル!$E$3:$G$12,3,0)*(1-VLOOKUP(B11,テーブル!$A$3:$C$6,3,0))*F11,0)</f>
        <v>16296</v>
      </c>
    </row>
    <row r="12" spans="1:7">
      <c r="A12" s="40">
        <v>45785</v>
      </c>
      <c r="B12" s="21">
        <v>1003</v>
      </c>
      <c r="C12" s="21" t="str">
        <f>VLOOKUP(B12,テーブル!$A$3:$C$6,2,0)</f>
        <v>トップ</v>
      </c>
      <c r="D12" s="13">
        <v>105</v>
      </c>
      <c r="E12" s="13" t="str">
        <f>VLOOKUP(D12,テーブル!$E$3:$G$12,2,0)</f>
        <v>商品Ｅ</v>
      </c>
      <c r="F12" s="13">
        <v>25</v>
      </c>
      <c r="G12" s="11">
        <f>ROUND(VLOOKUP(D12,テーブル!$E$3:$G$12,3,0)*(1-VLOOKUP(B12,テーブル!$A$3:$C$6,3,0))*F12,0)</f>
        <v>2698</v>
      </c>
    </row>
    <row r="13" spans="1:7">
      <c r="A13" s="40">
        <v>45787</v>
      </c>
      <c r="B13" s="21">
        <v>1001</v>
      </c>
      <c r="C13" s="21" t="str">
        <f>VLOOKUP(B13,テーブル!$A$3:$C$6,2,0)</f>
        <v>チャンス</v>
      </c>
      <c r="D13" s="13">
        <v>109</v>
      </c>
      <c r="E13" s="13" t="str">
        <f>VLOOKUP(D13,テーブル!$E$3:$G$12,2,0)</f>
        <v>商品Ｉ</v>
      </c>
      <c r="F13" s="13">
        <v>44</v>
      </c>
      <c r="G13" s="11">
        <f>ROUND(VLOOKUP(D13,テーブル!$E$3:$G$12,3,0)*(1-VLOOKUP(B13,テーブル!$A$3:$C$6,3,0))*F13,0)</f>
        <v>10866</v>
      </c>
    </row>
    <row r="14" spans="1:7">
      <c r="A14" s="40">
        <v>45787</v>
      </c>
      <c r="B14" s="21">
        <v>1003</v>
      </c>
      <c r="C14" s="21" t="str">
        <f>VLOOKUP(B14,テーブル!$A$3:$C$6,2,0)</f>
        <v>トップ</v>
      </c>
      <c r="D14" s="13">
        <v>101</v>
      </c>
      <c r="E14" s="13" t="str">
        <f>VLOOKUP(D14,テーブル!$E$3:$G$12,2,0)</f>
        <v>商品Ａ</v>
      </c>
      <c r="F14" s="13">
        <v>52</v>
      </c>
      <c r="G14" s="11">
        <f>ROUND(VLOOKUP(D14,テーブル!$E$3:$G$12,3,0)*(1-VLOOKUP(B14,テーブル!$A$3:$C$6,3,0))*F14,0)</f>
        <v>15135</v>
      </c>
    </row>
    <row r="15" spans="1:7">
      <c r="A15" s="40">
        <v>45789</v>
      </c>
      <c r="B15" s="21">
        <v>1002</v>
      </c>
      <c r="C15" s="21" t="str">
        <f>VLOOKUP(B15,テーブル!$A$3:$C$6,2,0)</f>
        <v>ビッグ</v>
      </c>
      <c r="D15" s="13">
        <v>102</v>
      </c>
      <c r="E15" s="13" t="str">
        <f>VLOOKUP(D15,テーブル!$E$3:$G$12,2,0)</f>
        <v>商品Ｂ</v>
      </c>
      <c r="F15" s="13">
        <v>41</v>
      </c>
      <c r="G15" s="11">
        <f>ROUND(VLOOKUP(D15,テーブル!$E$3:$G$12,3,0)*(1-VLOOKUP(B15,テーブル!$A$3:$C$6,3,0))*F15,0)</f>
        <v>9624</v>
      </c>
    </row>
    <row r="16" spans="1:7">
      <c r="A16" s="40">
        <v>45789</v>
      </c>
      <c r="B16" s="21">
        <v>1003</v>
      </c>
      <c r="C16" s="21" t="str">
        <f>VLOOKUP(B16,テーブル!$A$3:$C$6,2,0)</f>
        <v>トップ</v>
      </c>
      <c r="D16" s="13">
        <v>110</v>
      </c>
      <c r="E16" s="13" t="str">
        <f>VLOOKUP(D16,テーブル!$E$3:$G$12,2,0)</f>
        <v>商品Ｊ</v>
      </c>
      <c r="F16" s="13">
        <v>72</v>
      </c>
      <c r="G16" s="11">
        <f>ROUND(VLOOKUP(D16,テーブル!$E$3:$G$12,3,0)*(1-VLOOKUP(B16,テーブル!$A$3:$C$6,3,0))*F16,0)</f>
        <v>12759</v>
      </c>
    </row>
    <row r="17" spans="1:7">
      <c r="A17" s="40">
        <v>45791</v>
      </c>
      <c r="B17" s="21">
        <v>1001</v>
      </c>
      <c r="C17" s="21" t="str">
        <f>VLOOKUP(B17,テーブル!$A$3:$C$6,2,0)</f>
        <v>チャンス</v>
      </c>
      <c r="D17" s="13">
        <v>101</v>
      </c>
      <c r="E17" s="13" t="str">
        <f>VLOOKUP(D17,テーブル!$E$3:$G$12,2,0)</f>
        <v>商品Ａ</v>
      </c>
      <c r="F17" s="13">
        <v>34</v>
      </c>
      <c r="G17" s="11">
        <f>ROUND(VLOOKUP(D17,テーブル!$E$3:$G$12,3,0)*(1-VLOOKUP(B17,テーブル!$A$3:$C$6,3,0))*F17,0)</f>
        <v>9796</v>
      </c>
    </row>
    <row r="18" spans="1:7">
      <c r="A18" s="40">
        <v>45794</v>
      </c>
      <c r="B18" s="21">
        <v>1004</v>
      </c>
      <c r="C18" s="21" t="str">
        <f>VLOOKUP(B18,テーブル!$A$3:$C$6,2,0)</f>
        <v>スタート</v>
      </c>
      <c r="D18" s="13">
        <v>105</v>
      </c>
      <c r="E18" s="13" t="str">
        <f>VLOOKUP(D18,テーブル!$E$3:$G$12,2,0)</f>
        <v>商品Ｅ</v>
      </c>
      <c r="F18" s="13">
        <v>83</v>
      </c>
      <c r="G18" s="11">
        <f>ROUND(VLOOKUP(D18,テーブル!$E$3:$G$12,3,0)*(1-VLOOKUP(B18,テーブル!$A$3:$C$6,3,0))*F18,0)</f>
        <v>8911</v>
      </c>
    </row>
    <row r="19" spans="1:7">
      <c r="A19" s="40">
        <v>45795</v>
      </c>
      <c r="B19" s="21">
        <v>1001</v>
      </c>
      <c r="C19" s="21" t="str">
        <f>VLOOKUP(B19,テーブル!$A$3:$C$6,2,0)</f>
        <v>チャンス</v>
      </c>
      <c r="D19" s="13">
        <v>104</v>
      </c>
      <c r="E19" s="13" t="str">
        <f>VLOOKUP(D19,テーブル!$E$3:$G$12,2,0)</f>
        <v>商品Ｄ</v>
      </c>
      <c r="F19" s="13">
        <v>12</v>
      </c>
      <c r="G19" s="11">
        <f>ROUND(VLOOKUP(D19,テーブル!$E$3:$G$12,3,0)*(1-VLOOKUP(B19,テーブル!$A$3:$C$6,3,0))*F19,0)</f>
        <v>1294</v>
      </c>
    </row>
    <row r="20" spans="1:7">
      <c r="A20" s="40">
        <v>45796</v>
      </c>
      <c r="B20" s="21">
        <v>1001</v>
      </c>
      <c r="C20" s="21" t="str">
        <f>VLOOKUP(B20,テーブル!$A$3:$C$6,2,0)</f>
        <v>チャンス</v>
      </c>
      <c r="D20" s="13">
        <v>101</v>
      </c>
      <c r="E20" s="13" t="str">
        <f>VLOOKUP(D20,テーブル!$E$3:$G$12,2,0)</f>
        <v>商品Ａ</v>
      </c>
      <c r="F20" s="13">
        <v>75</v>
      </c>
      <c r="G20" s="11">
        <f>ROUND(VLOOKUP(D20,テーブル!$E$3:$G$12,3,0)*(1-VLOOKUP(B20,テーブル!$A$3:$C$6,3,0))*F20,0)</f>
        <v>21609</v>
      </c>
    </row>
    <row r="21" spans="1:7">
      <c r="A21" s="40">
        <v>45796</v>
      </c>
      <c r="B21" s="21">
        <v>1004</v>
      </c>
      <c r="C21" s="21" t="str">
        <f>VLOOKUP(B21,テーブル!$A$3:$C$6,2,0)</f>
        <v>スタート</v>
      </c>
      <c r="D21" s="13">
        <v>109</v>
      </c>
      <c r="E21" s="13" t="str">
        <f>VLOOKUP(D21,テーブル!$E$3:$G$12,2,0)</f>
        <v>商品Ｉ</v>
      </c>
      <c r="F21" s="13">
        <v>80</v>
      </c>
      <c r="G21" s="11">
        <f>ROUND(VLOOKUP(D21,テーブル!$E$3:$G$12,3,0)*(1-VLOOKUP(B21,テーブル!$A$3:$C$6,3,0))*F21,0)</f>
        <v>19858</v>
      </c>
    </row>
    <row r="22" spans="1:7">
      <c r="A22" s="40">
        <v>45796</v>
      </c>
      <c r="B22" s="21">
        <v>1004</v>
      </c>
      <c r="C22" s="21" t="str">
        <f>VLOOKUP(B22,テーブル!$A$3:$C$6,2,0)</f>
        <v>スタート</v>
      </c>
      <c r="D22" s="13">
        <v>101</v>
      </c>
      <c r="E22" s="13" t="str">
        <f>VLOOKUP(D22,テーブル!$E$3:$G$12,2,0)</f>
        <v>商品Ａ</v>
      </c>
      <c r="F22" s="13">
        <v>63</v>
      </c>
      <c r="G22" s="11">
        <f>ROUND(VLOOKUP(D22,テーブル!$E$3:$G$12,3,0)*(1-VLOOKUP(B22,テーブル!$A$3:$C$6,3,0))*F22,0)</f>
        <v>18244</v>
      </c>
    </row>
    <row r="23" spans="1:7">
      <c r="A23" s="39">
        <v>45800</v>
      </c>
      <c r="B23" s="21">
        <v>1002</v>
      </c>
      <c r="C23" s="21" t="str">
        <f>VLOOKUP(B23,テーブル!$A$3:$C$6,2,0)</f>
        <v>ビッグ</v>
      </c>
      <c r="D23" s="13">
        <v>101</v>
      </c>
      <c r="E23" s="13" t="str">
        <f>VLOOKUP(D23,テーブル!$E$3:$G$12,2,0)</f>
        <v>商品Ａ</v>
      </c>
      <c r="F23" s="13">
        <v>44</v>
      </c>
      <c r="G23" s="11">
        <f>ROUND(VLOOKUP(D23,テーブル!$E$3:$G$12,3,0)*(1-VLOOKUP(B23,テーブル!$A$3:$C$6,3,0))*F23,0)</f>
        <v>12548</v>
      </c>
    </row>
    <row r="24" spans="1:7">
      <c r="A24" s="40">
        <v>45802</v>
      </c>
      <c r="B24" s="21">
        <v>1001</v>
      </c>
      <c r="C24" s="21" t="str">
        <f>VLOOKUP(B24,テーブル!$A$3:$C$6,2,0)</f>
        <v>チャンス</v>
      </c>
      <c r="D24" s="13">
        <v>109</v>
      </c>
      <c r="E24" s="13" t="str">
        <f>VLOOKUP(D24,テーブル!$E$3:$G$12,2,0)</f>
        <v>商品Ｉ</v>
      </c>
      <c r="F24" s="13">
        <v>19</v>
      </c>
      <c r="G24" s="11">
        <f>ROUND(VLOOKUP(D24,テーブル!$E$3:$G$12,3,0)*(1-VLOOKUP(B24,テーブル!$A$3:$C$6,3,0))*F24,0)</f>
        <v>4692</v>
      </c>
    </row>
    <row r="25" spans="1:7">
      <c r="A25" s="40">
        <v>45805</v>
      </c>
      <c r="B25" s="21">
        <v>1002</v>
      </c>
      <c r="C25" s="21" t="str">
        <f>VLOOKUP(B25,テーブル!$A$3:$C$6,2,0)</f>
        <v>ビッグ</v>
      </c>
      <c r="D25" s="13">
        <v>101</v>
      </c>
      <c r="E25" s="13" t="str">
        <f>VLOOKUP(D25,テーブル!$E$3:$G$12,2,0)</f>
        <v>商品Ａ</v>
      </c>
      <c r="F25" s="13">
        <v>76</v>
      </c>
      <c r="G25" s="11">
        <f>ROUND(VLOOKUP(D25,テーブル!$E$3:$G$12,3,0)*(1-VLOOKUP(B25,テーブル!$A$3:$C$6,3,0))*F25,0)</f>
        <v>21674</v>
      </c>
    </row>
    <row r="26" spans="1:7">
      <c r="A26" s="40">
        <v>45805</v>
      </c>
      <c r="B26" s="21">
        <v>1003</v>
      </c>
      <c r="C26" s="21" t="str">
        <f>VLOOKUP(B26,テーブル!$A$3:$C$6,2,0)</f>
        <v>トップ</v>
      </c>
      <c r="D26" s="13">
        <v>108</v>
      </c>
      <c r="E26" s="13" t="str">
        <f>VLOOKUP(D26,テーブル!$E$3:$G$12,2,0)</f>
        <v>商品Ｈ</v>
      </c>
      <c r="F26" s="13">
        <v>5</v>
      </c>
      <c r="G26" s="11">
        <f>ROUND(VLOOKUP(D26,テーブル!$E$3:$G$12,3,0)*(1-VLOOKUP(B26,テーブル!$A$3:$C$6,3,0))*F26,0)</f>
        <v>1084</v>
      </c>
    </row>
    <row r="27" spans="1:7">
      <c r="A27" s="40">
        <v>45806</v>
      </c>
      <c r="B27" s="21">
        <v>1001</v>
      </c>
      <c r="C27" s="21" t="str">
        <f>VLOOKUP(B27,テーブル!$A$3:$C$6,2,0)</f>
        <v>チャンス</v>
      </c>
      <c r="D27" s="13">
        <v>104</v>
      </c>
      <c r="E27" s="13" t="str">
        <f>VLOOKUP(D27,テーブル!$E$3:$G$12,2,0)</f>
        <v>商品Ｄ</v>
      </c>
      <c r="F27" s="13">
        <v>39</v>
      </c>
      <c r="G27" s="11">
        <f>ROUND(VLOOKUP(D27,テーブル!$E$3:$G$12,3,0)*(1-VLOOKUP(B27,テーブル!$A$3:$C$6,3,0))*F27,0)</f>
        <v>4204</v>
      </c>
    </row>
    <row r="28" spans="1:7">
      <c r="A28" s="40">
        <v>45807</v>
      </c>
      <c r="B28" s="21">
        <v>1001</v>
      </c>
      <c r="C28" s="21" t="str">
        <f>VLOOKUP(B28,テーブル!$A$3:$C$6,2,0)</f>
        <v>チャンス</v>
      </c>
      <c r="D28" s="13">
        <v>102</v>
      </c>
      <c r="E28" s="13" t="str">
        <f>VLOOKUP(D28,テーブル!$E$3:$G$12,2,0)</f>
        <v>商品Ｂ</v>
      </c>
      <c r="F28" s="13">
        <v>17</v>
      </c>
      <c r="G28" s="11">
        <f>ROUND(VLOOKUP(D28,テーブル!$E$3:$G$12,3,0)*(1-VLOOKUP(B28,テーブル!$A$3:$C$6,3,0))*F28,0)</f>
        <v>4032</v>
      </c>
    </row>
    <row r="29" spans="1:7">
      <c r="A29" s="40">
        <v>45807</v>
      </c>
      <c r="B29" s="21">
        <v>1002</v>
      </c>
      <c r="C29" s="21" t="str">
        <f>VLOOKUP(B29,テーブル!$A$3:$C$6,2,0)</f>
        <v>ビッグ</v>
      </c>
      <c r="D29" s="13">
        <v>102</v>
      </c>
      <c r="E29" s="13" t="str">
        <f>VLOOKUP(D29,テーブル!$E$3:$G$12,2,0)</f>
        <v>商品Ｂ</v>
      </c>
      <c r="F29" s="13">
        <v>23</v>
      </c>
      <c r="G29" s="11">
        <f>ROUND(VLOOKUP(D29,テーブル!$E$3:$G$12,3,0)*(1-VLOOKUP(B29,テーブル!$A$3:$C$6,3,0))*F29,0)</f>
        <v>5399</v>
      </c>
    </row>
    <row r="30" spans="1:7">
      <c r="A30" s="40">
        <v>45811</v>
      </c>
      <c r="B30" s="21">
        <v>1004</v>
      </c>
      <c r="C30" s="21" t="str">
        <f>VLOOKUP(B30,テーブル!$A$3:$C$6,2,0)</f>
        <v>スタート</v>
      </c>
      <c r="D30" s="13">
        <v>104</v>
      </c>
      <c r="E30" s="13" t="str">
        <f>VLOOKUP(D30,テーブル!$E$3:$G$12,2,0)</f>
        <v>商品Ｄ</v>
      </c>
      <c r="F30" s="13">
        <v>67</v>
      </c>
      <c r="G30" s="11">
        <f>ROUND(VLOOKUP(D30,テーブル!$E$3:$G$12,3,0)*(1-VLOOKUP(B30,テーブル!$A$3:$C$6,3,0))*F30,0)</f>
        <v>7259</v>
      </c>
    </row>
    <row r="31" spans="1:7">
      <c r="A31" s="40">
        <v>45812</v>
      </c>
      <c r="B31" s="21">
        <v>1001</v>
      </c>
      <c r="C31" s="21" t="str">
        <f>VLOOKUP(B31,テーブル!$A$3:$C$6,2,0)</f>
        <v>チャンス</v>
      </c>
      <c r="D31" s="13">
        <v>107</v>
      </c>
      <c r="E31" s="13" t="str">
        <f>VLOOKUP(D31,テーブル!$E$3:$G$12,2,0)</f>
        <v>商品Ｇ</v>
      </c>
      <c r="F31" s="13">
        <v>92</v>
      </c>
      <c r="G31" s="11">
        <f>ROUND(VLOOKUP(D31,テーブル!$E$3:$G$12,3,0)*(1-VLOOKUP(B31,テーブル!$A$3:$C$6,3,0))*F31,0)</f>
        <v>9467</v>
      </c>
    </row>
    <row r="32" spans="1:7">
      <c r="A32" s="40">
        <v>45814</v>
      </c>
      <c r="B32" s="21">
        <v>1003</v>
      </c>
      <c r="C32" s="21" t="str">
        <f>VLOOKUP(B32,テーブル!$A$3:$C$6,2,0)</f>
        <v>トップ</v>
      </c>
      <c r="D32" s="13">
        <v>109</v>
      </c>
      <c r="E32" s="13" t="str">
        <f>VLOOKUP(D32,テーブル!$E$3:$G$12,2,0)</f>
        <v>商品Ｉ</v>
      </c>
      <c r="F32" s="13">
        <v>71</v>
      </c>
      <c r="G32" s="11">
        <f>ROUND(VLOOKUP(D32,テーブル!$E$3:$G$12,3,0)*(1-VLOOKUP(B32,テーブル!$A$3:$C$6,3,0))*F32,0)</f>
        <v>17713</v>
      </c>
    </row>
    <row r="33" spans="1:7">
      <c r="A33" s="40">
        <v>45816</v>
      </c>
      <c r="B33" s="21">
        <v>1001</v>
      </c>
      <c r="C33" s="21" t="str">
        <f>VLOOKUP(B33,テーブル!$A$3:$C$6,2,0)</f>
        <v>チャンス</v>
      </c>
      <c r="D33" s="13">
        <v>106</v>
      </c>
      <c r="E33" s="13" t="str">
        <f>VLOOKUP(D33,テーブル!$E$3:$G$12,2,0)</f>
        <v>商品Ｆ</v>
      </c>
      <c r="F33" s="13">
        <v>19</v>
      </c>
      <c r="G33" s="11">
        <f>ROUND(VLOOKUP(D33,テーブル!$E$3:$G$12,3,0)*(1-VLOOKUP(B33,テーブル!$A$3:$C$6,3,0))*F33,0)</f>
        <v>5195</v>
      </c>
    </row>
    <row r="34" spans="1:7">
      <c r="A34" s="40">
        <v>45816</v>
      </c>
      <c r="B34" s="21">
        <v>1002</v>
      </c>
      <c r="C34" s="21" t="str">
        <f>VLOOKUP(B34,テーブル!$A$3:$C$6,2,0)</f>
        <v>ビッグ</v>
      </c>
      <c r="D34" s="13">
        <v>107</v>
      </c>
      <c r="E34" s="13" t="str">
        <f>VLOOKUP(D34,テーブル!$E$3:$G$12,2,0)</f>
        <v>商品Ｇ</v>
      </c>
      <c r="F34" s="13">
        <v>98</v>
      </c>
      <c r="G34" s="11">
        <f>ROUND(VLOOKUP(D34,テーブル!$E$3:$G$12,3,0)*(1-VLOOKUP(B34,テーブル!$A$3:$C$6,3,0))*F34,0)</f>
        <v>9981</v>
      </c>
    </row>
    <row r="35" spans="1:7">
      <c r="A35" s="40">
        <v>45817</v>
      </c>
      <c r="B35" s="21">
        <v>1001</v>
      </c>
      <c r="C35" s="21" t="str">
        <f>VLOOKUP(B35,テーブル!$A$3:$C$6,2,0)</f>
        <v>チャンス</v>
      </c>
      <c r="D35" s="13">
        <v>106</v>
      </c>
      <c r="E35" s="13" t="str">
        <f>VLOOKUP(D35,テーブル!$E$3:$G$12,2,0)</f>
        <v>商品Ｆ</v>
      </c>
      <c r="F35" s="13">
        <v>18</v>
      </c>
      <c r="G35" s="11">
        <f>ROUND(VLOOKUP(D35,テーブル!$E$3:$G$12,3,0)*(1-VLOOKUP(B35,テーブル!$A$3:$C$6,3,0))*F35,0)</f>
        <v>4922</v>
      </c>
    </row>
    <row r="36" spans="1:7">
      <c r="A36" s="40">
        <v>45818</v>
      </c>
      <c r="B36" s="21">
        <v>1003</v>
      </c>
      <c r="C36" s="21" t="str">
        <f>VLOOKUP(B36,テーブル!$A$3:$C$6,2,0)</f>
        <v>トップ</v>
      </c>
      <c r="D36" s="13">
        <v>102</v>
      </c>
      <c r="E36" s="13" t="str">
        <f>VLOOKUP(D36,テーブル!$E$3:$G$12,2,0)</f>
        <v>商品Ｂ</v>
      </c>
      <c r="F36" s="13">
        <v>52</v>
      </c>
      <c r="G36" s="11">
        <f>ROUND(VLOOKUP(D36,テーブル!$E$3:$G$12,3,0)*(1-VLOOKUP(B36,テーブル!$A$3:$C$6,3,0))*F36,0)</f>
        <v>12458</v>
      </c>
    </row>
    <row r="37" spans="1:7">
      <c r="A37" s="40">
        <v>45819</v>
      </c>
      <c r="B37" s="21">
        <v>1001</v>
      </c>
      <c r="C37" s="21" t="str">
        <f>VLOOKUP(B37,テーブル!$A$3:$C$6,2,0)</f>
        <v>チャンス</v>
      </c>
      <c r="D37" s="13">
        <v>103</v>
      </c>
      <c r="E37" s="13" t="str">
        <f>VLOOKUP(D37,テーブル!$E$3:$G$12,2,0)</f>
        <v>商品Ｃ</v>
      </c>
      <c r="F37" s="13">
        <v>96</v>
      </c>
      <c r="G37" s="11">
        <f>ROUND(VLOOKUP(D37,テーブル!$E$3:$G$12,3,0)*(1-VLOOKUP(B37,テーブル!$A$3:$C$6,3,0))*F37,0)</f>
        <v>10631</v>
      </c>
    </row>
    <row r="38" spans="1:7">
      <c r="A38" s="40">
        <v>45820</v>
      </c>
      <c r="B38" s="21">
        <v>1001</v>
      </c>
      <c r="C38" s="21" t="str">
        <f>VLOOKUP(B38,テーブル!$A$3:$C$6,2,0)</f>
        <v>チャンス</v>
      </c>
      <c r="D38" s="13">
        <v>101</v>
      </c>
      <c r="E38" s="13" t="str">
        <f>VLOOKUP(D38,テーブル!$E$3:$G$12,2,0)</f>
        <v>商品Ａ</v>
      </c>
      <c r="F38" s="13">
        <v>90</v>
      </c>
      <c r="G38" s="11">
        <f>ROUND(VLOOKUP(D38,テーブル!$E$3:$G$12,3,0)*(1-VLOOKUP(B38,テーブル!$A$3:$C$6,3,0))*F38,0)</f>
        <v>25931</v>
      </c>
    </row>
    <row r="39" spans="1:7">
      <c r="A39" s="40">
        <v>45820</v>
      </c>
      <c r="B39" s="21">
        <v>1002</v>
      </c>
      <c r="C39" s="21" t="str">
        <f>VLOOKUP(B39,テーブル!$A$3:$C$6,2,0)</f>
        <v>ビッグ</v>
      </c>
      <c r="D39" s="13">
        <v>107</v>
      </c>
      <c r="E39" s="13" t="str">
        <f>VLOOKUP(D39,テーブル!$E$3:$G$12,2,0)</f>
        <v>商品Ｇ</v>
      </c>
      <c r="F39" s="13">
        <v>48</v>
      </c>
      <c r="G39" s="11">
        <f>ROUND(VLOOKUP(D39,テーブル!$E$3:$G$12,3,0)*(1-VLOOKUP(B39,テーブル!$A$3:$C$6,3,0))*F39,0)</f>
        <v>4889</v>
      </c>
    </row>
    <row r="40" spans="1:7">
      <c r="A40" s="40">
        <v>45820</v>
      </c>
      <c r="B40" s="21">
        <v>1002</v>
      </c>
      <c r="C40" s="21" t="str">
        <f>VLOOKUP(B40,テーブル!$A$3:$C$6,2,0)</f>
        <v>ビッグ</v>
      </c>
      <c r="D40" s="13">
        <v>102</v>
      </c>
      <c r="E40" s="13" t="str">
        <f>VLOOKUP(D40,テーブル!$E$3:$G$12,2,0)</f>
        <v>商品Ｂ</v>
      </c>
      <c r="F40" s="13">
        <v>34</v>
      </c>
      <c r="G40" s="11">
        <f>ROUND(VLOOKUP(D40,テーブル!$E$3:$G$12,3,0)*(1-VLOOKUP(B40,テーブル!$A$3:$C$6,3,0))*F40,0)</f>
        <v>7981</v>
      </c>
    </row>
    <row r="41" spans="1:7">
      <c r="A41" s="40">
        <v>45820</v>
      </c>
      <c r="B41" s="21">
        <v>1002</v>
      </c>
      <c r="C41" s="21" t="str">
        <f>VLOOKUP(B41,テーブル!$A$3:$C$6,2,0)</f>
        <v>ビッグ</v>
      </c>
      <c r="D41" s="13">
        <v>107</v>
      </c>
      <c r="E41" s="13" t="str">
        <f>VLOOKUP(D41,テーブル!$E$3:$G$12,2,0)</f>
        <v>商品Ｇ</v>
      </c>
      <c r="F41" s="13">
        <v>10</v>
      </c>
      <c r="G41" s="11">
        <f>ROUND(VLOOKUP(D41,テーブル!$E$3:$G$12,3,0)*(1-VLOOKUP(B41,テーブル!$A$3:$C$6,3,0))*F41,0)</f>
        <v>1019</v>
      </c>
    </row>
    <row r="42" spans="1:7">
      <c r="A42" s="40">
        <v>45821</v>
      </c>
      <c r="B42" s="21">
        <v>1001</v>
      </c>
      <c r="C42" s="21" t="str">
        <f>VLOOKUP(B42,テーブル!$A$3:$C$6,2,0)</f>
        <v>チャンス</v>
      </c>
      <c r="D42" s="13">
        <v>104</v>
      </c>
      <c r="E42" s="13" t="str">
        <f>VLOOKUP(D42,テーブル!$E$3:$G$12,2,0)</f>
        <v>商品Ｄ</v>
      </c>
      <c r="F42" s="13">
        <v>7</v>
      </c>
      <c r="G42" s="11">
        <f>ROUND(VLOOKUP(D42,テーブル!$E$3:$G$12,3,0)*(1-VLOOKUP(B42,テーブル!$A$3:$C$6,3,0))*F42,0)</f>
        <v>755</v>
      </c>
    </row>
    <row r="43" spans="1:7">
      <c r="A43" s="40">
        <v>45821</v>
      </c>
      <c r="B43" s="21">
        <v>1002</v>
      </c>
      <c r="C43" s="21" t="str">
        <f>VLOOKUP(B43,テーブル!$A$3:$C$6,2,0)</f>
        <v>ビッグ</v>
      </c>
      <c r="D43" s="13">
        <v>106</v>
      </c>
      <c r="E43" s="13" t="str">
        <f>VLOOKUP(D43,テーブル!$E$3:$G$12,2,0)</f>
        <v>商品Ｆ</v>
      </c>
      <c r="F43" s="13">
        <v>52</v>
      </c>
      <c r="G43" s="11">
        <f>ROUND(VLOOKUP(D43,テーブル!$E$3:$G$12,3,0)*(1-VLOOKUP(B43,テーブル!$A$3:$C$6,3,0))*F43,0)</f>
        <v>14073</v>
      </c>
    </row>
    <row r="44" spans="1:7">
      <c r="A44" s="40">
        <v>45821</v>
      </c>
      <c r="B44" s="21">
        <v>1004</v>
      </c>
      <c r="C44" s="21" t="str">
        <f>VLOOKUP(B44,テーブル!$A$3:$C$6,2,0)</f>
        <v>スタート</v>
      </c>
      <c r="D44" s="13">
        <v>103</v>
      </c>
      <c r="E44" s="13" t="str">
        <f>VLOOKUP(D44,テーブル!$E$3:$G$12,2,0)</f>
        <v>商品Ｃ</v>
      </c>
      <c r="F44" s="13">
        <v>65</v>
      </c>
      <c r="G44" s="11">
        <f>ROUND(VLOOKUP(D44,テーブル!$E$3:$G$12,3,0)*(1-VLOOKUP(B44,テーブル!$A$3:$C$6,3,0))*F44,0)</f>
        <v>7235</v>
      </c>
    </row>
    <row r="45" spans="1:7">
      <c r="A45" s="40">
        <v>45822</v>
      </c>
      <c r="B45" s="21">
        <v>1002</v>
      </c>
      <c r="C45" s="21" t="str">
        <f>VLOOKUP(B45,テーブル!$A$3:$C$6,2,0)</f>
        <v>ビッグ</v>
      </c>
      <c r="D45" s="13">
        <v>107</v>
      </c>
      <c r="E45" s="13" t="str">
        <f>VLOOKUP(D45,テーブル!$E$3:$G$12,2,0)</f>
        <v>商品Ｇ</v>
      </c>
      <c r="F45" s="13">
        <v>26</v>
      </c>
      <c r="G45" s="11">
        <f>ROUND(VLOOKUP(D45,テーブル!$E$3:$G$12,3,0)*(1-VLOOKUP(B45,テーブル!$A$3:$C$6,3,0))*F45,0)</f>
        <v>2648</v>
      </c>
    </row>
    <row r="46" spans="1:7">
      <c r="A46" s="40">
        <v>45822</v>
      </c>
      <c r="B46" s="21">
        <v>1002</v>
      </c>
      <c r="C46" s="21" t="str">
        <f>VLOOKUP(B46,テーブル!$A$3:$C$6,2,0)</f>
        <v>ビッグ</v>
      </c>
      <c r="D46" s="13">
        <v>101</v>
      </c>
      <c r="E46" s="13" t="str">
        <f>VLOOKUP(D46,テーブル!$E$3:$G$12,2,0)</f>
        <v>商品Ａ</v>
      </c>
      <c r="F46" s="13">
        <v>31</v>
      </c>
      <c r="G46" s="11">
        <f>ROUND(VLOOKUP(D46,テーブル!$E$3:$G$12,3,0)*(1-VLOOKUP(B46,テーブル!$A$3:$C$6,3,0))*F46,0)</f>
        <v>8841</v>
      </c>
    </row>
    <row r="47" spans="1:7">
      <c r="A47" s="40">
        <v>45822</v>
      </c>
      <c r="B47" s="21">
        <v>1003</v>
      </c>
      <c r="C47" s="21" t="str">
        <f>VLOOKUP(B47,テーブル!$A$3:$C$6,2,0)</f>
        <v>トップ</v>
      </c>
      <c r="D47" s="13">
        <v>104</v>
      </c>
      <c r="E47" s="13" t="str">
        <f>VLOOKUP(D47,テーブル!$E$3:$G$12,2,0)</f>
        <v>商品Ｄ</v>
      </c>
      <c r="F47" s="13">
        <v>83</v>
      </c>
      <c r="G47" s="11">
        <f>ROUND(VLOOKUP(D47,テーブル!$E$3:$G$12,3,0)*(1-VLOOKUP(B47,テーブル!$A$3:$C$6,3,0))*F47,0)</f>
        <v>9039</v>
      </c>
    </row>
    <row r="48" spans="1:7">
      <c r="A48" s="40">
        <v>45823</v>
      </c>
      <c r="B48" s="21">
        <v>1002</v>
      </c>
      <c r="C48" s="21" t="str">
        <f>VLOOKUP(B48,テーブル!$A$3:$C$6,2,0)</f>
        <v>ビッグ</v>
      </c>
      <c r="D48" s="13">
        <v>106</v>
      </c>
      <c r="E48" s="13" t="str">
        <f>VLOOKUP(D48,テーブル!$E$3:$G$12,2,0)</f>
        <v>商品Ｆ</v>
      </c>
      <c r="F48" s="13">
        <v>63</v>
      </c>
      <c r="G48" s="11">
        <f>ROUND(VLOOKUP(D48,テーブル!$E$3:$G$12,3,0)*(1-VLOOKUP(B48,テーブル!$A$3:$C$6,3,0))*F48,0)</f>
        <v>17050</v>
      </c>
    </row>
    <row r="49" spans="1:7">
      <c r="A49" s="40">
        <v>45823</v>
      </c>
      <c r="B49" s="21">
        <v>1004</v>
      </c>
      <c r="C49" s="21" t="str">
        <f>VLOOKUP(B49,テーブル!$A$3:$C$6,2,0)</f>
        <v>スタート</v>
      </c>
      <c r="D49" s="13">
        <v>101</v>
      </c>
      <c r="E49" s="13" t="str">
        <f>VLOOKUP(D49,テーブル!$E$3:$G$12,2,0)</f>
        <v>商品Ａ</v>
      </c>
      <c r="F49" s="13">
        <v>84</v>
      </c>
      <c r="G49" s="11">
        <f>ROUND(VLOOKUP(D49,テーブル!$E$3:$G$12,3,0)*(1-VLOOKUP(B49,テーブル!$A$3:$C$6,3,0))*F49,0)</f>
        <v>24326</v>
      </c>
    </row>
    <row r="50" spans="1:7">
      <c r="A50" s="40">
        <v>45824</v>
      </c>
      <c r="B50" s="21">
        <v>1001</v>
      </c>
      <c r="C50" s="21" t="str">
        <f>VLOOKUP(B50,テーブル!$A$3:$C$6,2,0)</f>
        <v>チャンス</v>
      </c>
      <c r="D50" s="13">
        <v>105</v>
      </c>
      <c r="E50" s="13" t="str">
        <f>VLOOKUP(D50,テーブル!$E$3:$G$12,2,0)</f>
        <v>商品Ｅ</v>
      </c>
      <c r="F50" s="13">
        <v>34</v>
      </c>
      <c r="G50" s="11">
        <f>ROUND(VLOOKUP(D50,テーブル!$E$3:$G$12,3,0)*(1-VLOOKUP(B50,テーブル!$A$3:$C$6,3,0))*F50,0)</f>
        <v>3632</v>
      </c>
    </row>
    <row r="51" spans="1:7">
      <c r="A51" s="40">
        <v>45826</v>
      </c>
      <c r="B51" s="21">
        <v>1002</v>
      </c>
      <c r="C51" s="21" t="str">
        <f>VLOOKUP(B51,テーブル!$A$3:$C$6,2,0)</f>
        <v>ビッグ</v>
      </c>
      <c r="D51" s="13">
        <v>104</v>
      </c>
      <c r="E51" s="13" t="str">
        <f>VLOOKUP(D51,テーブル!$E$3:$G$12,2,0)</f>
        <v>商品Ｄ</v>
      </c>
      <c r="F51" s="13">
        <v>43</v>
      </c>
      <c r="G51" s="11">
        <f>ROUND(VLOOKUP(D51,テーブル!$E$3:$G$12,3,0)*(1-VLOOKUP(B51,テーブル!$A$3:$C$6,3,0))*F51,0)</f>
        <v>4588</v>
      </c>
    </row>
    <row r="52" spans="1:7">
      <c r="A52" s="39">
        <v>45827</v>
      </c>
      <c r="B52" s="21">
        <v>1004</v>
      </c>
      <c r="C52" s="21" t="str">
        <f>VLOOKUP(B52,テーブル!$A$3:$C$6,2,0)</f>
        <v>スタート</v>
      </c>
      <c r="D52" s="13">
        <v>106</v>
      </c>
      <c r="E52" s="13" t="str">
        <f>VLOOKUP(D52,テーブル!$E$3:$G$12,2,0)</f>
        <v>商品Ｆ</v>
      </c>
      <c r="F52" s="13">
        <v>5</v>
      </c>
      <c r="G52" s="11">
        <f>ROUND(VLOOKUP(D52,テーブル!$E$3:$G$12,3,0)*(1-VLOOKUP(B52,テーブル!$A$3:$C$6,3,0))*F52,0)</f>
        <v>1374</v>
      </c>
    </row>
    <row r="53" spans="1:7">
      <c r="A53" s="40">
        <v>45831</v>
      </c>
      <c r="B53" s="21">
        <v>1004</v>
      </c>
      <c r="C53" s="21" t="str">
        <f>VLOOKUP(B53,テーブル!$A$3:$C$6,2,0)</f>
        <v>スタート</v>
      </c>
      <c r="D53" s="13">
        <v>110</v>
      </c>
      <c r="E53" s="13" t="str">
        <f>VLOOKUP(D53,テーブル!$E$3:$G$12,2,0)</f>
        <v>商品Ｊ</v>
      </c>
      <c r="F53" s="13">
        <v>10</v>
      </c>
      <c r="G53" s="11">
        <f>ROUND(VLOOKUP(D53,テーブル!$E$3:$G$12,3,0)*(1-VLOOKUP(B53,テーブル!$A$3:$C$6,3,0))*F53,0)</f>
        <v>1763</v>
      </c>
    </row>
    <row r="54" spans="1:7">
      <c r="A54" s="40">
        <v>45831</v>
      </c>
      <c r="B54" s="21">
        <v>1004</v>
      </c>
      <c r="C54" s="21" t="str">
        <f>VLOOKUP(B54,テーブル!$A$3:$C$6,2,0)</f>
        <v>スタート</v>
      </c>
      <c r="D54" s="13">
        <v>102</v>
      </c>
      <c r="E54" s="13" t="str">
        <f>VLOOKUP(D54,テーブル!$E$3:$G$12,2,0)</f>
        <v>商品Ｂ</v>
      </c>
      <c r="F54" s="13">
        <v>78</v>
      </c>
      <c r="G54" s="11">
        <f>ROUND(VLOOKUP(D54,テーブル!$E$3:$G$12,3,0)*(1-VLOOKUP(B54,テーブル!$A$3:$C$6,3,0))*F54,0)</f>
        <v>18593</v>
      </c>
    </row>
    <row r="55" spans="1:7">
      <c r="A55" s="40">
        <v>45834</v>
      </c>
      <c r="B55" s="21">
        <v>1004</v>
      </c>
      <c r="C55" s="21" t="str">
        <f>VLOOKUP(B55,テーブル!$A$3:$C$6,2,0)</f>
        <v>スタート</v>
      </c>
      <c r="D55" s="13">
        <v>104</v>
      </c>
      <c r="E55" s="13" t="str">
        <f>VLOOKUP(D55,テーブル!$E$3:$G$12,2,0)</f>
        <v>商品Ｄ</v>
      </c>
      <c r="F55" s="13">
        <v>38</v>
      </c>
      <c r="G55" s="11">
        <f>ROUND(VLOOKUP(D55,テーブル!$E$3:$G$12,3,0)*(1-VLOOKUP(B55,テーブル!$A$3:$C$6,3,0))*F55,0)</f>
        <v>4117</v>
      </c>
    </row>
    <row r="56" spans="1:7">
      <c r="A56" s="40">
        <v>45836</v>
      </c>
      <c r="B56" s="21">
        <v>1004</v>
      </c>
      <c r="C56" s="21" t="str">
        <f>VLOOKUP(B56,テーブル!$A$3:$C$6,2,0)</f>
        <v>スタート</v>
      </c>
      <c r="D56" s="13">
        <v>102</v>
      </c>
      <c r="E56" s="13" t="str">
        <f>VLOOKUP(D56,テーブル!$E$3:$G$12,2,0)</f>
        <v>商品Ｂ</v>
      </c>
      <c r="F56" s="13">
        <v>63</v>
      </c>
      <c r="G56" s="11">
        <f>ROUND(VLOOKUP(D56,テーブル!$E$3:$G$12,3,0)*(1-VLOOKUP(B56,テーブル!$A$3:$C$6,3,0))*F56,0)</f>
        <v>15017</v>
      </c>
    </row>
    <row r="57" spans="1:7">
      <c r="A57" s="40">
        <v>45843</v>
      </c>
      <c r="B57" s="21">
        <v>1001</v>
      </c>
      <c r="C57" s="21" t="str">
        <f>VLOOKUP(B57,テーブル!$A$3:$C$6,2,0)</f>
        <v>チャンス</v>
      </c>
      <c r="D57" s="13">
        <v>108</v>
      </c>
      <c r="E57" s="13" t="str">
        <f>VLOOKUP(D57,テーブル!$E$3:$G$12,2,0)</f>
        <v>商品Ｈ</v>
      </c>
      <c r="F57" s="13">
        <v>69</v>
      </c>
      <c r="G57" s="11">
        <f>ROUND(VLOOKUP(D57,テーブル!$E$3:$G$12,3,0)*(1-VLOOKUP(B57,テーブル!$A$3:$C$6,3,0))*F57,0)</f>
        <v>14809</v>
      </c>
    </row>
    <row r="58" spans="1:7">
      <c r="A58" s="40">
        <v>45843</v>
      </c>
      <c r="B58" s="21">
        <v>1001</v>
      </c>
      <c r="C58" s="21" t="str">
        <f>VLOOKUP(B58,テーブル!$A$3:$C$6,2,0)</f>
        <v>チャンス</v>
      </c>
      <c r="D58" s="13">
        <v>108</v>
      </c>
      <c r="E58" s="13" t="str">
        <f>VLOOKUP(D58,テーブル!$E$3:$G$12,2,0)</f>
        <v>商品Ｈ</v>
      </c>
      <c r="F58" s="13">
        <v>84</v>
      </c>
      <c r="G58" s="11">
        <f>ROUND(VLOOKUP(D58,テーブル!$E$3:$G$12,3,0)*(1-VLOOKUP(B58,テーブル!$A$3:$C$6,3,0))*F58,0)</f>
        <v>18028</v>
      </c>
    </row>
    <row r="59" spans="1:7">
      <c r="A59" s="40">
        <v>45843</v>
      </c>
      <c r="B59" s="21">
        <v>1002</v>
      </c>
      <c r="C59" s="21" t="str">
        <f>VLOOKUP(B59,テーブル!$A$3:$C$6,2,0)</f>
        <v>ビッグ</v>
      </c>
      <c r="D59" s="13">
        <v>107</v>
      </c>
      <c r="E59" s="13" t="str">
        <f>VLOOKUP(D59,テーブル!$E$3:$G$12,2,0)</f>
        <v>商品Ｇ</v>
      </c>
      <c r="F59" s="13">
        <v>44</v>
      </c>
      <c r="G59" s="11">
        <f>ROUND(VLOOKUP(D59,テーブル!$E$3:$G$12,3,0)*(1-VLOOKUP(B59,テーブル!$A$3:$C$6,3,0))*F59,0)</f>
        <v>4481</v>
      </c>
    </row>
    <row r="60" spans="1:7">
      <c r="A60" s="40">
        <v>45843</v>
      </c>
      <c r="B60" s="21">
        <v>1002</v>
      </c>
      <c r="C60" s="21" t="str">
        <f>VLOOKUP(B60,テーブル!$A$3:$C$6,2,0)</f>
        <v>ビッグ</v>
      </c>
      <c r="D60" s="13">
        <v>105</v>
      </c>
      <c r="E60" s="13" t="str">
        <f>VLOOKUP(D60,テーブル!$E$3:$G$12,2,0)</f>
        <v>商品Ｅ</v>
      </c>
      <c r="F60" s="13">
        <v>100</v>
      </c>
      <c r="G60" s="11">
        <f>ROUND(VLOOKUP(D60,テーブル!$E$3:$G$12,3,0)*(1-VLOOKUP(B60,テーブル!$A$3:$C$6,3,0))*F60,0)</f>
        <v>10573</v>
      </c>
    </row>
    <row r="61" spans="1:7">
      <c r="A61" s="40">
        <v>45845</v>
      </c>
      <c r="B61" s="21">
        <v>1001</v>
      </c>
      <c r="C61" s="21" t="str">
        <f>VLOOKUP(B61,テーブル!$A$3:$C$6,2,0)</f>
        <v>チャンス</v>
      </c>
      <c r="D61" s="13">
        <v>103</v>
      </c>
      <c r="E61" s="13" t="str">
        <f>VLOOKUP(D61,テーブル!$E$3:$G$12,2,0)</f>
        <v>商品Ｃ</v>
      </c>
      <c r="F61" s="13">
        <v>83</v>
      </c>
      <c r="G61" s="11">
        <f>ROUND(VLOOKUP(D61,テーブル!$E$3:$G$12,3,0)*(1-VLOOKUP(B61,テーブル!$A$3:$C$6,3,0))*F61,0)</f>
        <v>9191</v>
      </c>
    </row>
    <row r="62" spans="1:7">
      <c r="A62" s="40">
        <v>45845</v>
      </c>
      <c r="B62" s="21">
        <v>1001</v>
      </c>
      <c r="C62" s="21" t="str">
        <f>VLOOKUP(B62,テーブル!$A$3:$C$6,2,0)</f>
        <v>チャンス</v>
      </c>
      <c r="D62" s="13">
        <v>110</v>
      </c>
      <c r="E62" s="13" t="str">
        <f>VLOOKUP(D62,テーブル!$E$3:$G$12,2,0)</f>
        <v>商品Ｊ</v>
      </c>
      <c r="F62" s="13">
        <v>88</v>
      </c>
      <c r="G62" s="11">
        <f>ROUND(VLOOKUP(D62,テーブル!$E$3:$G$12,3,0)*(1-VLOOKUP(B62,テーブル!$A$3:$C$6,3,0))*F62,0)</f>
        <v>15437</v>
      </c>
    </row>
    <row r="63" spans="1:7">
      <c r="A63" s="40">
        <v>45846</v>
      </c>
      <c r="B63" s="21">
        <v>1001</v>
      </c>
      <c r="C63" s="21" t="str">
        <f>VLOOKUP(B63,テーブル!$A$3:$C$6,2,0)</f>
        <v>チャンス</v>
      </c>
      <c r="D63" s="13">
        <v>107</v>
      </c>
      <c r="E63" s="13" t="str">
        <f>VLOOKUP(D63,テーブル!$E$3:$G$12,2,0)</f>
        <v>商品Ｇ</v>
      </c>
      <c r="F63" s="13">
        <v>48</v>
      </c>
      <c r="G63" s="11">
        <f>ROUND(VLOOKUP(D63,テーブル!$E$3:$G$12,3,0)*(1-VLOOKUP(B63,テーブル!$A$3:$C$6,3,0))*F63,0)</f>
        <v>4939</v>
      </c>
    </row>
    <row r="64" spans="1:7">
      <c r="A64" s="40">
        <v>45850</v>
      </c>
      <c r="B64" s="21">
        <v>1001</v>
      </c>
      <c r="C64" s="21" t="str">
        <f>VLOOKUP(B64,テーブル!$A$3:$C$6,2,0)</f>
        <v>チャンス</v>
      </c>
      <c r="D64" s="13">
        <v>106</v>
      </c>
      <c r="E64" s="13" t="str">
        <f>VLOOKUP(D64,テーブル!$E$3:$G$12,2,0)</f>
        <v>商品Ｆ</v>
      </c>
      <c r="F64" s="13">
        <v>73</v>
      </c>
      <c r="G64" s="11">
        <f>ROUND(VLOOKUP(D64,テーブル!$E$3:$G$12,3,0)*(1-VLOOKUP(B64,テーブル!$A$3:$C$6,3,0))*F64,0)</f>
        <v>19960</v>
      </c>
    </row>
    <row r="65" spans="1:7">
      <c r="A65" s="40">
        <v>45851</v>
      </c>
      <c r="B65" s="21">
        <v>1001</v>
      </c>
      <c r="C65" s="21" t="str">
        <f>VLOOKUP(B65,テーブル!$A$3:$C$6,2,0)</f>
        <v>チャンス</v>
      </c>
      <c r="D65" s="13">
        <v>105</v>
      </c>
      <c r="E65" s="13" t="str">
        <f>VLOOKUP(D65,テーブル!$E$3:$G$12,2,0)</f>
        <v>商品Ｅ</v>
      </c>
      <c r="F65" s="13">
        <v>11</v>
      </c>
      <c r="G65" s="11">
        <f>ROUND(VLOOKUP(D65,テーブル!$E$3:$G$12,3,0)*(1-VLOOKUP(B65,テーブル!$A$3:$C$6,3,0))*F65,0)</f>
        <v>1175</v>
      </c>
    </row>
    <row r="66" spans="1:7">
      <c r="A66" s="40">
        <v>45851</v>
      </c>
      <c r="B66" s="21">
        <v>1002</v>
      </c>
      <c r="C66" s="21" t="str">
        <f>VLOOKUP(B66,テーブル!$A$3:$C$6,2,0)</f>
        <v>ビッグ</v>
      </c>
      <c r="D66" s="13">
        <v>107</v>
      </c>
      <c r="E66" s="13" t="str">
        <f>VLOOKUP(D66,テーブル!$E$3:$G$12,2,0)</f>
        <v>商品Ｇ</v>
      </c>
      <c r="F66" s="13">
        <v>53</v>
      </c>
      <c r="G66" s="11">
        <f>ROUND(VLOOKUP(D66,テーブル!$E$3:$G$12,3,0)*(1-VLOOKUP(B66,テーブル!$A$3:$C$6,3,0))*F66,0)</f>
        <v>5398</v>
      </c>
    </row>
    <row r="67" spans="1:7">
      <c r="A67" s="40">
        <v>45851</v>
      </c>
      <c r="B67" s="21">
        <v>1002</v>
      </c>
      <c r="C67" s="21" t="str">
        <f>VLOOKUP(B67,テーブル!$A$3:$C$6,2,0)</f>
        <v>ビッグ</v>
      </c>
      <c r="D67" s="13">
        <v>109</v>
      </c>
      <c r="E67" s="13" t="str">
        <f>VLOOKUP(D67,テーブル!$E$3:$G$12,2,0)</f>
        <v>商品Ｉ</v>
      </c>
      <c r="F67" s="13">
        <v>12</v>
      </c>
      <c r="G67" s="11">
        <f>ROUND(VLOOKUP(D67,テーブル!$E$3:$G$12,3,0)*(1-VLOOKUP(B67,テーブル!$A$3:$C$6,3,0))*F67,0)</f>
        <v>2933</v>
      </c>
    </row>
    <row r="68" spans="1:7">
      <c r="A68" s="40">
        <v>45852</v>
      </c>
      <c r="B68" s="21">
        <v>1003</v>
      </c>
      <c r="C68" s="21" t="str">
        <f>VLOOKUP(B68,テーブル!$A$3:$C$6,2,0)</f>
        <v>トップ</v>
      </c>
      <c r="D68" s="13">
        <v>103</v>
      </c>
      <c r="E68" s="13" t="str">
        <f>VLOOKUP(D68,テーブル!$E$3:$G$12,2,0)</f>
        <v>商品Ｃ</v>
      </c>
      <c r="F68" s="13">
        <v>97</v>
      </c>
      <c r="G68" s="11">
        <f>ROUND(VLOOKUP(D68,テーブル!$E$3:$G$12,3,0)*(1-VLOOKUP(B68,テーブル!$A$3:$C$6,3,0))*F68,0)</f>
        <v>10851</v>
      </c>
    </row>
    <row r="69" spans="1:7">
      <c r="A69" s="40">
        <v>45856</v>
      </c>
      <c r="B69" s="21">
        <v>1004</v>
      </c>
      <c r="C69" s="21" t="str">
        <f>VLOOKUP(B69,テーブル!$A$3:$C$6,2,0)</f>
        <v>スタート</v>
      </c>
      <c r="D69" s="13">
        <v>104</v>
      </c>
      <c r="E69" s="13" t="str">
        <f>VLOOKUP(D69,テーブル!$E$3:$G$12,2,0)</f>
        <v>商品Ｄ</v>
      </c>
      <c r="F69" s="13">
        <v>24</v>
      </c>
      <c r="G69" s="11">
        <f>ROUND(VLOOKUP(D69,テーブル!$E$3:$G$12,3,0)*(1-VLOOKUP(B69,テーブル!$A$3:$C$6,3,0))*F69,0)</f>
        <v>2600</v>
      </c>
    </row>
    <row r="70" spans="1:7">
      <c r="A70" s="40">
        <v>45857</v>
      </c>
      <c r="B70" s="21">
        <v>1003</v>
      </c>
      <c r="C70" s="21" t="str">
        <f>VLOOKUP(B70,テーブル!$A$3:$C$6,2,0)</f>
        <v>トップ</v>
      </c>
      <c r="D70" s="13">
        <v>107</v>
      </c>
      <c r="E70" s="13" t="str">
        <f>VLOOKUP(D70,テーブル!$E$3:$G$12,2,0)</f>
        <v>商品Ｇ</v>
      </c>
      <c r="F70" s="13">
        <v>65</v>
      </c>
      <c r="G70" s="11">
        <f>ROUND(VLOOKUP(D70,テーブル!$E$3:$G$12,3,0)*(1-VLOOKUP(B70,テーブル!$A$3:$C$6,3,0))*F70,0)</f>
        <v>6757</v>
      </c>
    </row>
    <row r="71" spans="1:7">
      <c r="A71" s="40">
        <v>45858</v>
      </c>
      <c r="B71" s="21">
        <v>1001</v>
      </c>
      <c r="C71" s="21" t="str">
        <f>VLOOKUP(B71,テーブル!$A$3:$C$6,2,0)</f>
        <v>チャンス</v>
      </c>
      <c r="D71" s="13">
        <v>107</v>
      </c>
      <c r="E71" s="13" t="str">
        <f>VLOOKUP(D71,テーブル!$E$3:$G$12,2,0)</f>
        <v>商品Ｇ</v>
      </c>
      <c r="F71" s="13">
        <v>52</v>
      </c>
      <c r="G71" s="11">
        <f>ROUND(VLOOKUP(D71,テーブル!$E$3:$G$12,3,0)*(1-VLOOKUP(B71,テーブル!$A$3:$C$6,3,0))*F71,0)</f>
        <v>5351</v>
      </c>
    </row>
    <row r="72" spans="1:7">
      <c r="A72" s="40">
        <v>45858</v>
      </c>
      <c r="B72" s="21">
        <v>1001</v>
      </c>
      <c r="C72" s="21" t="str">
        <f>VLOOKUP(B72,テーブル!$A$3:$C$6,2,0)</f>
        <v>チャンス</v>
      </c>
      <c r="D72" s="13">
        <v>110</v>
      </c>
      <c r="E72" s="13" t="str">
        <f>VLOOKUP(D72,テーブル!$E$3:$G$12,2,0)</f>
        <v>商品Ｊ</v>
      </c>
      <c r="F72" s="13">
        <v>60</v>
      </c>
      <c r="G72" s="11">
        <f>ROUND(VLOOKUP(D72,テーブル!$E$3:$G$12,3,0)*(1-VLOOKUP(B72,テーブル!$A$3:$C$6,3,0))*F72,0)</f>
        <v>10525</v>
      </c>
    </row>
    <row r="73" spans="1:7">
      <c r="A73" s="40">
        <v>45859</v>
      </c>
      <c r="B73" s="21">
        <v>1003</v>
      </c>
      <c r="C73" s="21" t="str">
        <f>VLOOKUP(B73,テーブル!$A$3:$C$6,2,0)</f>
        <v>トップ</v>
      </c>
      <c r="D73" s="13">
        <v>105</v>
      </c>
      <c r="E73" s="13" t="str">
        <f>VLOOKUP(D73,テーブル!$E$3:$G$12,2,0)</f>
        <v>商品Ｅ</v>
      </c>
      <c r="F73" s="13">
        <v>58</v>
      </c>
      <c r="G73" s="11">
        <f>ROUND(VLOOKUP(D73,テーブル!$E$3:$G$12,3,0)*(1-VLOOKUP(B73,テーブル!$A$3:$C$6,3,0))*F73,0)</f>
        <v>6259</v>
      </c>
    </row>
    <row r="74" spans="1:7">
      <c r="A74" s="40">
        <v>45860</v>
      </c>
      <c r="B74" s="21">
        <v>1002</v>
      </c>
      <c r="C74" s="21" t="str">
        <f>VLOOKUP(B74,テーブル!$A$3:$C$6,2,0)</f>
        <v>ビッグ</v>
      </c>
      <c r="D74" s="13">
        <v>104</v>
      </c>
      <c r="E74" s="13" t="str">
        <f>VLOOKUP(D74,テーブル!$E$3:$G$12,2,0)</f>
        <v>商品Ｄ</v>
      </c>
      <c r="F74" s="13">
        <v>35</v>
      </c>
      <c r="G74" s="11">
        <f>ROUND(VLOOKUP(D74,テーブル!$E$3:$G$12,3,0)*(1-VLOOKUP(B74,テーブル!$A$3:$C$6,3,0))*F74,0)</f>
        <v>3735</v>
      </c>
    </row>
    <row r="75" spans="1:7">
      <c r="A75" s="40">
        <v>45860</v>
      </c>
      <c r="B75" s="21">
        <v>1004</v>
      </c>
      <c r="C75" s="21" t="str">
        <f>VLOOKUP(B75,テーブル!$A$3:$C$6,2,0)</f>
        <v>スタート</v>
      </c>
      <c r="D75" s="13">
        <v>104</v>
      </c>
      <c r="E75" s="13" t="str">
        <f>VLOOKUP(D75,テーブル!$E$3:$G$12,2,0)</f>
        <v>商品Ｄ</v>
      </c>
      <c r="F75" s="13">
        <v>98</v>
      </c>
      <c r="G75" s="11">
        <f>ROUND(VLOOKUP(D75,テーブル!$E$3:$G$12,3,0)*(1-VLOOKUP(B75,テーブル!$A$3:$C$6,3,0))*F75,0)</f>
        <v>10618</v>
      </c>
    </row>
    <row r="76" spans="1:7">
      <c r="A76" s="40">
        <v>45862</v>
      </c>
      <c r="B76" s="21">
        <v>1001</v>
      </c>
      <c r="C76" s="21" t="str">
        <f>VLOOKUP(B76,テーブル!$A$3:$C$6,2,0)</f>
        <v>チャンス</v>
      </c>
      <c r="D76" s="13">
        <v>106</v>
      </c>
      <c r="E76" s="13" t="str">
        <f>VLOOKUP(D76,テーブル!$E$3:$G$12,2,0)</f>
        <v>商品Ｆ</v>
      </c>
      <c r="F76" s="13">
        <v>39</v>
      </c>
      <c r="G76" s="11">
        <f>ROUND(VLOOKUP(D76,テーブル!$E$3:$G$12,3,0)*(1-VLOOKUP(B76,テーブル!$A$3:$C$6,3,0))*F76,0)</f>
        <v>10663</v>
      </c>
    </row>
    <row r="77" spans="1:7">
      <c r="A77" s="40">
        <v>45862</v>
      </c>
      <c r="B77" s="21">
        <v>1003</v>
      </c>
      <c r="C77" s="21" t="str">
        <f>VLOOKUP(B77,テーブル!$A$3:$C$6,2,0)</f>
        <v>トップ</v>
      </c>
      <c r="D77" s="13">
        <v>105</v>
      </c>
      <c r="E77" s="13" t="str">
        <f>VLOOKUP(D77,テーブル!$E$3:$G$12,2,0)</f>
        <v>商品Ｅ</v>
      </c>
      <c r="F77" s="13">
        <v>12</v>
      </c>
      <c r="G77" s="11">
        <f>ROUND(VLOOKUP(D77,テーブル!$E$3:$G$12,3,0)*(1-VLOOKUP(B77,テーブル!$A$3:$C$6,3,0))*F77,0)</f>
        <v>1295</v>
      </c>
    </row>
    <row r="78" spans="1:7">
      <c r="A78" s="40">
        <v>45863</v>
      </c>
      <c r="B78" s="21">
        <v>1003</v>
      </c>
      <c r="C78" s="21" t="str">
        <f>VLOOKUP(B78,テーブル!$A$3:$C$6,2,0)</f>
        <v>トップ</v>
      </c>
      <c r="D78" s="13">
        <v>108</v>
      </c>
      <c r="E78" s="13" t="str">
        <f>VLOOKUP(D78,テーブル!$E$3:$G$12,2,0)</f>
        <v>商品Ｈ</v>
      </c>
      <c r="F78" s="13">
        <v>26</v>
      </c>
      <c r="G78" s="11">
        <f>ROUND(VLOOKUP(D78,テーブル!$E$3:$G$12,3,0)*(1-VLOOKUP(B78,テーブル!$A$3:$C$6,3,0))*F78,0)</f>
        <v>5637</v>
      </c>
    </row>
    <row r="79" spans="1:7">
      <c r="A79" s="40">
        <v>45866</v>
      </c>
      <c r="B79" s="21">
        <v>1004</v>
      </c>
      <c r="C79" s="21" t="str">
        <f>VLOOKUP(B79,テーブル!$A$3:$C$6,2,0)</f>
        <v>スタート</v>
      </c>
      <c r="D79" s="13">
        <v>103</v>
      </c>
      <c r="E79" s="13" t="str">
        <f>VLOOKUP(D79,テーブル!$E$3:$G$12,2,0)</f>
        <v>商品Ｃ</v>
      </c>
      <c r="F79" s="13">
        <v>68</v>
      </c>
      <c r="G79" s="11">
        <f>ROUND(VLOOKUP(D79,テーブル!$E$3:$G$12,3,0)*(1-VLOOKUP(B79,テーブル!$A$3:$C$6,3,0))*F79,0)</f>
        <v>7569</v>
      </c>
    </row>
    <row r="80" spans="1:7">
      <c r="A80" s="40">
        <v>45867</v>
      </c>
      <c r="B80" s="21">
        <v>1002</v>
      </c>
      <c r="C80" s="21" t="str">
        <f>VLOOKUP(B80,テーブル!$A$3:$C$6,2,0)</f>
        <v>ビッグ</v>
      </c>
      <c r="D80" s="13">
        <v>103</v>
      </c>
      <c r="E80" s="13" t="str">
        <f>VLOOKUP(D80,テーブル!$E$3:$G$12,2,0)</f>
        <v>商品Ｃ</v>
      </c>
      <c r="F80" s="13">
        <v>40</v>
      </c>
      <c r="G80" s="11">
        <f>ROUND(VLOOKUP(D80,テーブル!$E$3:$G$12,3,0)*(1-VLOOKUP(B80,テーブル!$A$3:$C$6,3,0))*F80,0)</f>
        <v>4384</v>
      </c>
    </row>
    <row r="81" spans="1:7">
      <c r="A81" s="40">
        <v>45869</v>
      </c>
      <c r="B81" s="21">
        <v>1001</v>
      </c>
      <c r="C81" s="21" t="str">
        <f>VLOOKUP(B81,テーブル!$A$3:$C$6,2,0)</f>
        <v>チャンス</v>
      </c>
      <c r="D81" s="13">
        <v>108</v>
      </c>
      <c r="E81" s="13" t="str">
        <f>VLOOKUP(D81,テーブル!$E$3:$G$12,2,0)</f>
        <v>商品Ｈ</v>
      </c>
      <c r="F81" s="13">
        <v>48</v>
      </c>
      <c r="G81" s="11">
        <f>ROUND(VLOOKUP(D81,テーブル!$E$3:$G$12,3,0)*(1-VLOOKUP(B81,テーブル!$A$3:$C$6,3,0))*F81,0)</f>
        <v>10302</v>
      </c>
    </row>
    <row r="82" spans="1:7">
      <c r="A82" s="40">
        <v>45869</v>
      </c>
      <c r="B82" s="21">
        <v>1003</v>
      </c>
      <c r="C82" s="21" t="str">
        <f>VLOOKUP(B82,テーブル!$A$3:$C$6,2,0)</f>
        <v>トップ</v>
      </c>
      <c r="D82" s="13">
        <v>102</v>
      </c>
      <c r="E82" s="13" t="str">
        <f>VLOOKUP(D82,テーブル!$E$3:$G$12,2,0)</f>
        <v>商品Ｂ</v>
      </c>
      <c r="F82" s="13">
        <v>46</v>
      </c>
      <c r="G82" s="11">
        <f>ROUND(VLOOKUP(D82,テーブル!$E$3:$G$12,3,0)*(1-VLOOKUP(B82,テーブル!$A$3:$C$6,3,0))*F82,0)</f>
        <v>11021</v>
      </c>
    </row>
    <row r="83" spans="1:7">
      <c r="A83" s="40">
        <v>45869</v>
      </c>
      <c r="B83" s="21">
        <v>1003</v>
      </c>
      <c r="C83" s="21" t="str">
        <f>VLOOKUP(B83,テーブル!$A$3:$C$6,2,0)</f>
        <v>トップ</v>
      </c>
      <c r="D83" s="13">
        <v>102</v>
      </c>
      <c r="E83" s="13" t="str">
        <f>VLOOKUP(D83,テーブル!$E$3:$G$12,2,0)</f>
        <v>商品Ｂ</v>
      </c>
      <c r="F83" s="13">
        <v>8</v>
      </c>
      <c r="G83" s="11">
        <f>ROUND(VLOOKUP(D83,テーブル!$E$3:$G$12,3,0)*(1-VLOOKUP(B83,テーブル!$A$3:$C$6,3,0))*F83,0)</f>
        <v>1917</v>
      </c>
    </row>
    <row r="84" spans="1:7">
      <c r="A84" s="40">
        <v>45869</v>
      </c>
      <c r="B84" s="21">
        <v>1004</v>
      </c>
      <c r="C84" s="21" t="str">
        <f>VLOOKUP(B84,テーブル!$A$3:$C$6,2,0)</f>
        <v>スタート</v>
      </c>
      <c r="D84" s="13">
        <v>108</v>
      </c>
      <c r="E84" s="13" t="str">
        <f>VLOOKUP(D84,テーブル!$E$3:$G$12,2,0)</f>
        <v>商品Ｈ</v>
      </c>
      <c r="F84" s="13">
        <v>11</v>
      </c>
      <c r="G84" s="11">
        <f>ROUND(VLOOKUP(D84,テーブル!$E$3:$G$12,3,0)*(1-VLOOKUP(B84,テーブル!$A$3:$C$6,3,0))*F84,0)</f>
        <v>2373</v>
      </c>
    </row>
    <row r="85" spans="1:7" ht="14.25" thickBot="1">
      <c r="A85" s="41">
        <v>45869</v>
      </c>
      <c r="B85" s="22">
        <v>1004</v>
      </c>
      <c r="C85" s="22" t="str">
        <f>VLOOKUP(B85,テーブル!$A$3:$C$6,2,0)</f>
        <v>スタート</v>
      </c>
      <c r="D85" s="6">
        <v>104</v>
      </c>
      <c r="E85" s="6" t="str">
        <f>VLOOKUP(D85,テーブル!$E$3:$G$12,2,0)</f>
        <v>商品Ｄ</v>
      </c>
      <c r="F85" s="6">
        <v>12</v>
      </c>
      <c r="G85" s="15">
        <f>ROUND(VLOOKUP(D85,テーブル!$E$3:$G$12,3,0)*(1-VLOOKUP(B85,テーブル!$A$3:$C$6,3,0))*F85,0)</f>
        <v>1300</v>
      </c>
    </row>
  </sheetData>
  <sortState xmlns:xlrd2="http://schemas.microsoft.com/office/spreadsheetml/2017/richdata2" ref="A2:G85">
    <sortCondition ref="A2:A85"/>
    <sortCondition ref="B2:B85"/>
  </sortState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AB0C0-705C-4422-9C90-A9E0BA747F8C}">
  <dimension ref="A1:G71"/>
  <sheetViews>
    <sheetView workbookViewId="0"/>
  </sheetViews>
  <sheetFormatPr defaultRowHeight="13.5"/>
  <cols>
    <col min="1" max="1" width="10.5" style="20" bestFit="1" customWidth="1"/>
    <col min="2" max="2" width="7.5" style="1" bestFit="1" customWidth="1"/>
    <col min="3" max="3" width="9.5" style="1" bestFit="1" customWidth="1"/>
    <col min="4" max="5" width="7.5" style="1" bestFit="1" customWidth="1"/>
    <col min="6" max="6" width="5.5" style="1" bestFit="1" customWidth="1"/>
    <col min="7" max="7" width="7.5" style="1" bestFit="1" customWidth="1"/>
    <col min="8" max="16384" width="9" style="1"/>
  </cols>
  <sheetData>
    <row r="1" spans="1:7">
      <c r="A1" s="18" t="s">
        <v>2</v>
      </c>
      <c r="B1" s="19" t="s">
        <v>19</v>
      </c>
      <c r="C1" s="19" t="s">
        <v>30</v>
      </c>
      <c r="D1" s="3" t="s">
        <v>22</v>
      </c>
      <c r="E1" s="3" t="s">
        <v>0</v>
      </c>
      <c r="F1" s="3" t="s">
        <v>1</v>
      </c>
      <c r="G1" s="4" t="s">
        <v>31</v>
      </c>
    </row>
    <row r="2" spans="1:7">
      <c r="A2" s="40">
        <v>45778</v>
      </c>
      <c r="B2" s="23">
        <v>1001</v>
      </c>
      <c r="C2" s="23" t="str">
        <f>VLOOKUP(B2,テーブル!$A$3:$C$6,2,0)</f>
        <v>チャンス</v>
      </c>
      <c r="D2" s="13">
        <v>103</v>
      </c>
      <c r="E2" s="13" t="str">
        <f>VLOOKUP(D2,テーブル!$E$3:$G$12,2,0)</f>
        <v>商品Ｃ</v>
      </c>
      <c r="F2" s="13">
        <v>24</v>
      </c>
      <c r="G2" s="11">
        <f>ROUND(VLOOKUP(D2,テーブル!$E$3:$G$12,3,0)*(1-VLOOKUP(B2,テーブル!$A$3:$C$6,3,0))*F2,0)</f>
        <v>2658</v>
      </c>
    </row>
    <row r="3" spans="1:7">
      <c r="A3" s="40">
        <v>45778</v>
      </c>
      <c r="B3" s="23">
        <v>1004</v>
      </c>
      <c r="C3" s="23" t="str">
        <f>VLOOKUP(B3,テーブル!$A$3:$C$6,2,0)</f>
        <v>スタート</v>
      </c>
      <c r="D3" s="13">
        <v>103</v>
      </c>
      <c r="E3" s="13" t="str">
        <f>VLOOKUP(D3,テーブル!$E$3:$G$12,2,0)</f>
        <v>商品Ｃ</v>
      </c>
      <c r="F3" s="13">
        <v>61</v>
      </c>
      <c r="G3" s="11">
        <f>ROUND(VLOOKUP(D3,テーブル!$E$3:$G$12,3,0)*(1-VLOOKUP(B3,テーブル!$A$3:$C$6,3,0))*F3,0)</f>
        <v>6790</v>
      </c>
    </row>
    <row r="4" spans="1:7">
      <c r="A4" s="40">
        <v>45779</v>
      </c>
      <c r="B4" s="23">
        <v>1001</v>
      </c>
      <c r="C4" s="23" t="str">
        <f>VLOOKUP(B4,テーブル!$A$3:$C$6,2,0)</f>
        <v>チャンス</v>
      </c>
      <c r="D4" s="13">
        <v>109</v>
      </c>
      <c r="E4" s="13" t="str">
        <f>VLOOKUP(D4,テーブル!$E$3:$G$12,2,0)</f>
        <v>商品Ｉ</v>
      </c>
      <c r="F4" s="13">
        <v>38</v>
      </c>
      <c r="G4" s="11">
        <f>ROUND(VLOOKUP(D4,テーブル!$E$3:$G$12,3,0)*(1-VLOOKUP(B4,テーブル!$A$3:$C$6,3,0))*F4,0)</f>
        <v>9384</v>
      </c>
    </row>
    <row r="5" spans="1:7">
      <c r="A5" s="40">
        <v>45779</v>
      </c>
      <c r="B5" s="23">
        <v>1003</v>
      </c>
      <c r="C5" s="23" t="str">
        <f>VLOOKUP(B5,テーブル!$A$3:$C$6,2,0)</f>
        <v>トップ</v>
      </c>
      <c r="D5" s="13">
        <v>107</v>
      </c>
      <c r="E5" s="13" t="str">
        <f>VLOOKUP(D5,テーブル!$E$3:$G$12,2,0)</f>
        <v>商品Ｇ</v>
      </c>
      <c r="F5" s="13">
        <v>89</v>
      </c>
      <c r="G5" s="11">
        <f>ROUND(VLOOKUP(D5,テーブル!$E$3:$G$12,3,0)*(1-VLOOKUP(B5,テーブル!$A$3:$C$6,3,0))*F5,0)</f>
        <v>9252</v>
      </c>
    </row>
    <row r="6" spans="1:7">
      <c r="A6" s="40">
        <v>45780</v>
      </c>
      <c r="B6" s="23">
        <v>1004</v>
      </c>
      <c r="C6" s="23" t="str">
        <f>VLOOKUP(B6,テーブル!$A$3:$C$6,2,0)</f>
        <v>スタート</v>
      </c>
      <c r="D6" s="13">
        <v>102</v>
      </c>
      <c r="E6" s="13" t="str">
        <f>VLOOKUP(D6,テーブル!$E$3:$G$12,2,0)</f>
        <v>商品Ｂ</v>
      </c>
      <c r="F6" s="13">
        <v>56</v>
      </c>
      <c r="G6" s="11">
        <f>ROUND(VLOOKUP(D6,テーブル!$E$3:$G$12,3,0)*(1-VLOOKUP(B6,テーブル!$A$3:$C$6,3,0))*F6,0)</f>
        <v>13349</v>
      </c>
    </row>
    <row r="7" spans="1:7">
      <c r="A7" s="40">
        <v>45784</v>
      </c>
      <c r="B7" s="23">
        <v>1003</v>
      </c>
      <c r="C7" s="23" t="str">
        <f>VLOOKUP(B7,テーブル!$A$3:$C$6,2,0)</f>
        <v>トップ</v>
      </c>
      <c r="D7" s="13">
        <v>101</v>
      </c>
      <c r="E7" s="13" t="str">
        <f>VLOOKUP(D7,テーブル!$E$3:$G$12,2,0)</f>
        <v>商品Ａ</v>
      </c>
      <c r="F7" s="13">
        <v>97</v>
      </c>
      <c r="G7" s="11">
        <f>ROUND(VLOOKUP(D7,テーブル!$E$3:$G$12,3,0)*(1-VLOOKUP(B7,テーブル!$A$3:$C$6,3,0))*F7,0)</f>
        <v>28233</v>
      </c>
    </row>
    <row r="8" spans="1:7">
      <c r="A8" s="40">
        <v>45791</v>
      </c>
      <c r="B8" s="23">
        <v>1002</v>
      </c>
      <c r="C8" s="23" t="str">
        <f>VLOOKUP(B8,テーブル!$A$3:$C$6,2,0)</f>
        <v>ビッグ</v>
      </c>
      <c r="D8" s="13">
        <v>107</v>
      </c>
      <c r="E8" s="13" t="str">
        <f>VLOOKUP(D8,テーブル!$E$3:$G$12,2,0)</f>
        <v>商品Ｇ</v>
      </c>
      <c r="F8" s="13">
        <v>44</v>
      </c>
      <c r="G8" s="11">
        <f>ROUND(VLOOKUP(D8,テーブル!$E$3:$G$12,3,0)*(1-VLOOKUP(B8,テーブル!$A$3:$C$6,3,0))*F8,0)</f>
        <v>4481</v>
      </c>
    </row>
    <row r="9" spans="1:7">
      <c r="A9" s="40">
        <v>45791</v>
      </c>
      <c r="B9" s="23">
        <v>1004</v>
      </c>
      <c r="C9" s="23" t="str">
        <f>VLOOKUP(B9,テーブル!$A$3:$C$6,2,0)</f>
        <v>スタート</v>
      </c>
      <c r="D9" s="13">
        <v>106</v>
      </c>
      <c r="E9" s="13" t="str">
        <f>VLOOKUP(D9,テーブル!$E$3:$G$12,2,0)</f>
        <v>商品Ｆ</v>
      </c>
      <c r="F9" s="13">
        <v>84</v>
      </c>
      <c r="G9" s="11">
        <f>ROUND(VLOOKUP(D9,テーブル!$E$3:$G$12,3,0)*(1-VLOOKUP(B9,テーブル!$A$3:$C$6,3,0))*F9,0)</f>
        <v>23084</v>
      </c>
    </row>
    <row r="10" spans="1:7">
      <c r="A10" s="40">
        <v>45791</v>
      </c>
      <c r="B10" s="23">
        <v>1004</v>
      </c>
      <c r="C10" s="23" t="str">
        <f>VLOOKUP(B10,テーブル!$A$3:$C$6,2,0)</f>
        <v>スタート</v>
      </c>
      <c r="D10" s="13">
        <v>104</v>
      </c>
      <c r="E10" s="13" t="str">
        <f>VLOOKUP(D10,テーブル!$E$3:$G$12,2,0)</f>
        <v>商品Ｄ</v>
      </c>
      <c r="F10" s="13">
        <v>50</v>
      </c>
      <c r="G10" s="11">
        <f>ROUND(VLOOKUP(D10,テーブル!$E$3:$G$12,3,0)*(1-VLOOKUP(B10,テーブル!$A$3:$C$6,3,0))*F10,0)</f>
        <v>5418</v>
      </c>
    </row>
    <row r="11" spans="1:7">
      <c r="A11" s="40">
        <v>45792</v>
      </c>
      <c r="B11" s="23">
        <v>1001</v>
      </c>
      <c r="C11" s="23" t="str">
        <f>VLOOKUP(B11,テーブル!$A$3:$C$6,2,0)</f>
        <v>チャンス</v>
      </c>
      <c r="D11" s="13">
        <v>105</v>
      </c>
      <c r="E11" s="13" t="str">
        <f>VLOOKUP(D11,テーブル!$E$3:$G$12,2,0)</f>
        <v>商品Ｅ</v>
      </c>
      <c r="F11" s="13">
        <v>38</v>
      </c>
      <c r="G11" s="11">
        <f>ROUND(VLOOKUP(D11,テーブル!$E$3:$G$12,3,0)*(1-VLOOKUP(B11,テーブル!$A$3:$C$6,3,0))*F11,0)</f>
        <v>4059</v>
      </c>
    </row>
    <row r="12" spans="1:7">
      <c r="A12" s="40">
        <v>45794</v>
      </c>
      <c r="B12" s="23">
        <v>1004</v>
      </c>
      <c r="C12" s="23" t="str">
        <f>VLOOKUP(B12,テーブル!$A$3:$C$6,2,0)</f>
        <v>スタート</v>
      </c>
      <c r="D12" s="13">
        <v>110</v>
      </c>
      <c r="E12" s="13" t="str">
        <f>VLOOKUP(D12,テーブル!$E$3:$G$12,2,0)</f>
        <v>商品Ｊ</v>
      </c>
      <c r="F12" s="13">
        <v>84</v>
      </c>
      <c r="G12" s="11">
        <f>ROUND(VLOOKUP(D12,テーブル!$E$3:$G$12,3,0)*(1-VLOOKUP(B12,テーブル!$A$3:$C$6,3,0))*F12,0)</f>
        <v>14810</v>
      </c>
    </row>
    <row r="13" spans="1:7">
      <c r="A13" s="40">
        <v>45795</v>
      </c>
      <c r="B13" s="23">
        <v>1002</v>
      </c>
      <c r="C13" s="23" t="str">
        <f>VLOOKUP(B13,テーブル!$A$3:$C$6,2,0)</f>
        <v>ビッグ</v>
      </c>
      <c r="D13" s="13">
        <v>107</v>
      </c>
      <c r="E13" s="13" t="str">
        <f>VLOOKUP(D13,テーブル!$E$3:$G$12,2,0)</f>
        <v>商品Ｇ</v>
      </c>
      <c r="F13" s="13">
        <v>55</v>
      </c>
      <c r="G13" s="11">
        <f>ROUND(VLOOKUP(D13,テーブル!$E$3:$G$12,3,0)*(1-VLOOKUP(B13,テーブル!$A$3:$C$6,3,0))*F13,0)</f>
        <v>5602</v>
      </c>
    </row>
    <row r="14" spans="1:7">
      <c r="A14" s="40">
        <v>45795</v>
      </c>
      <c r="B14" s="23">
        <v>1004</v>
      </c>
      <c r="C14" s="23" t="str">
        <f>VLOOKUP(B14,テーブル!$A$3:$C$6,2,0)</f>
        <v>スタート</v>
      </c>
      <c r="D14" s="13">
        <v>109</v>
      </c>
      <c r="E14" s="13" t="str">
        <f>VLOOKUP(D14,テーブル!$E$3:$G$12,2,0)</f>
        <v>商品Ｉ</v>
      </c>
      <c r="F14" s="13">
        <v>9</v>
      </c>
      <c r="G14" s="11">
        <f>ROUND(VLOOKUP(D14,テーブル!$E$3:$G$12,3,0)*(1-VLOOKUP(B14,テーブル!$A$3:$C$6,3,0))*F14,0)</f>
        <v>2234</v>
      </c>
    </row>
    <row r="15" spans="1:7">
      <c r="A15" s="40">
        <v>45796</v>
      </c>
      <c r="B15" s="23">
        <v>1001</v>
      </c>
      <c r="C15" s="23" t="str">
        <f>VLOOKUP(B15,テーブル!$A$3:$C$6,2,0)</f>
        <v>チャンス</v>
      </c>
      <c r="D15" s="13">
        <v>110</v>
      </c>
      <c r="E15" s="13" t="str">
        <f>VLOOKUP(D15,テーブル!$E$3:$G$12,2,0)</f>
        <v>商品Ｊ</v>
      </c>
      <c r="F15" s="13">
        <v>27</v>
      </c>
      <c r="G15" s="11">
        <f>ROUND(VLOOKUP(D15,テーブル!$E$3:$G$12,3,0)*(1-VLOOKUP(B15,テーブル!$A$3:$C$6,3,0))*F15,0)</f>
        <v>4736</v>
      </c>
    </row>
    <row r="16" spans="1:7">
      <c r="A16" s="40">
        <v>45797</v>
      </c>
      <c r="B16" s="23">
        <v>1004</v>
      </c>
      <c r="C16" s="23" t="str">
        <f>VLOOKUP(B16,テーブル!$A$3:$C$6,2,0)</f>
        <v>スタート</v>
      </c>
      <c r="D16" s="13">
        <v>110</v>
      </c>
      <c r="E16" s="13" t="str">
        <f>VLOOKUP(D16,テーブル!$E$3:$G$12,2,0)</f>
        <v>商品Ｊ</v>
      </c>
      <c r="F16" s="13">
        <v>46</v>
      </c>
      <c r="G16" s="11">
        <f>ROUND(VLOOKUP(D16,テーブル!$E$3:$G$12,3,0)*(1-VLOOKUP(B16,テーブル!$A$3:$C$6,3,0))*F16,0)</f>
        <v>8110</v>
      </c>
    </row>
    <row r="17" spans="1:7">
      <c r="A17" s="40">
        <v>45805</v>
      </c>
      <c r="B17" s="23">
        <v>1004</v>
      </c>
      <c r="C17" s="23" t="str">
        <f>VLOOKUP(B17,テーブル!$A$3:$C$6,2,0)</f>
        <v>スタート</v>
      </c>
      <c r="D17" s="13">
        <v>105</v>
      </c>
      <c r="E17" s="13" t="str">
        <f>VLOOKUP(D17,テーブル!$E$3:$G$12,2,0)</f>
        <v>商品Ｅ</v>
      </c>
      <c r="F17" s="13">
        <v>80</v>
      </c>
      <c r="G17" s="11">
        <f>ROUND(VLOOKUP(D17,テーブル!$E$3:$G$12,3,0)*(1-VLOOKUP(B17,テーブル!$A$3:$C$6,3,0))*F17,0)</f>
        <v>8589</v>
      </c>
    </row>
    <row r="18" spans="1:7">
      <c r="A18" s="40">
        <v>45808</v>
      </c>
      <c r="B18" s="23">
        <v>1004</v>
      </c>
      <c r="C18" s="23" t="str">
        <f>VLOOKUP(B18,テーブル!$A$3:$C$6,2,0)</f>
        <v>スタート</v>
      </c>
      <c r="D18" s="13">
        <v>105</v>
      </c>
      <c r="E18" s="13" t="str">
        <f>VLOOKUP(D18,テーブル!$E$3:$G$12,2,0)</f>
        <v>商品Ｅ</v>
      </c>
      <c r="F18" s="13">
        <v>15</v>
      </c>
      <c r="G18" s="11">
        <f>ROUND(VLOOKUP(D18,テーブル!$E$3:$G$12,3,0)*(1-VLOOKUP(B18,テーブル!$A$3:$C$6,3,0))*F18,0)</f>
        <v>1610</v>
      </c>
    </row>
    <row r="19" spans="1:7">
      <c r="A19" s="40">
        <v>45810</v>
      </c>
      <c r="B19" s="23">
        <v>1004</v>
      </c>
      <c r="C19" s="23" t="str">
        <f>VLOOKUP(B19,テーブル!$A$3:$C$6,2,0)</f>
        <v>スタート</v>
      </c>
      <c r="D19" s="13">
        <v>103</v>
      </c>
      <c r="E19" s="13" t="str">
        <f>VLOOKUP(D19,テーブル!$E$3:$G$12,2,0)</f>
        <v>商品Ｃ</v>
      </c>
      <c r="F19" s="13">
        <v>65</v>
      </c>
      <c r="G19" s="11">
        <f>ROUND(VLOOKUP(D19,テーブル!$E$3:$G$12,3,0)*(1-VLOOKUP(B19,テーブル!$A$3:$C$6,3,0))*F19,0)</f>
        <v>7235</v>
      </c>
    </row>
    <row r="20" spans="1:7">
      <c r="A20" s="40">
        <v>45811</v>
      </c>
      <c r="B20" s="23">
        <v>1004</v>
      </c>
      <c r="C20" s="23" t="str">
        <f>VLOOKUP(B20,テーブル!$A$3:$C$6,2,0)</f>
        <v>スタート</v>
      </c>
      <c r="D20" s="13">
        <v>101</v>
      </c>
      <c r="E20" s="13" t="str">
        <f>VLOOKUP(D20,テーブル!$E$3:$G$12,2,0)</f>
        <v>商品Ａ</v>
      </c>
      <c r="F20" s="13">
        <v>85</v>
      </c>
      <c r="G20" s="11">
        <f>ROUND(VLOOKUP(D20,テーブル!$E$3:$G$12,3,0)*(1-VLOOKUP(B20,テーブル!$A$3:$C$6,3,0))*F20,0)</f>
        <v>24615</v>
      </c>
    </row>
    <row r="21" spans="1:7">
      <c r="A21" s="40">
        <v>45812</v>
      </c>
      <c r="B21" s="23">
        <v>1003</v>
      </c>
      <c r="C21" s="23" t="str">
        <f>VLOOKUP(B21,テーブル!$A$3:$C$6,2,0)</f>
        <v>トップ</v>
      </c>
      <c r="D21" s="13">
        <v>108</v>
      </c>
      <c r="E21" s="13" t="str">
        <f>VLOOKUP(D21,テーブル!$E$3:$G$12,2,0)</f>
        <v>商品Ｈ</v>
      </c>
      <c r="F21" s="13">
        <v>36</v>
      </c>
      <c r="G21" s="11">
        <f>ROUND(VLOOKUP(D21,テーブル!$E$3:$G$12,3,0)*(1-VLOOKUP(B21,テーブル!$A$3:$C$6,3,0))*F21,0)</f>
        <v>7805</v>
      </c>
    </row>
    <row r="22" spans="1:7">
      <c r="A22" s="40">
        <v>45815</v>
      </c>
      <c r="B22" s="23">
        <v>1003</v>
      </c>
      <c r="C22" s="23" t="str">
        <f>VLOOKUP(B22,テーブル!$A$3:$C$6,2,0)</f>
        <v>トップ</v>
      </c>
      <c r="D22" s="13">
        <v>105</v>
      </c>
      <c r="E22" s="13" t="str">
        <f>VLOOKUP(D22,テーブル!$E$3:$G$12,2,0)</f>
        <v>商品Ｅ</v>
      </c>
      <c r="F22" s="13">
        <v>28</v>
      </c>
      <c r="G22" s="11">
        <f>ROUND(VLOOKUP(D22,テーブル!$E$3:$G$12,3,0)*(1-VLOOKUP(B22,テーブル!$A$3:$C$6,3,0))*F22,0)</f>
        <v>3021</v>
      </c>
    </row>
    <row r="23" spans="1:7">
      <c r="A23" s="40">
        <v>45815</v>
      </c>
      <c r="B23" s="23">
        <v>1004</v>
      </c>
      <c r="C23" s="23" t="str">
        <f>VLOOKUP(B23,テーブル!$A$3:$C$6,2,0)</f>
        <v>スタート</v>
      </c>
      <c r="D23" s="13">
        <v>103</v>
      </c>
      <c r="E23" s="13" t="str">
        <f>VLOOKUP(D23,テーブル!$E$3:$G$12,2,0)</f>
        <v>商品Ｃ</v>
      </c>
      <c r="F23" s="13">
        <v>13</v>
      </c>
      <c r="G23" s="11">
        <f>ROUND(VLOOKUP(D23,テーブル!$E$3:$G$12,3,0)*(1-VLOOKUP(B23,テーブル!$A$3:$C$6,3,0))*F23,0)</f>
        <v>1447</v>
      </c>
    </row>
    <row r="24" spans="1:7">
      <c r="A24" s="40">
        <v>45816</v>
      </c>
      <c r="B24" s="23">
        <v>1002</v>
      </c>
      <c r="C24" s="23" t="str">
        <f>VLOOKUP(B24,テーブル!$A$3:$C$6,2,0)</f>
        <v>ビッグ</v>
      </c>
      <c r="D24" s="13">
        <v>110</v>
      </c>
      <c r="E24" s="13" t="str">
        <f>VLOOKUP(D24,テーブル!$E$3:$G$12,2,0)</f>
        <v>商品Ｊ</v>
      </c>
      <c r="F24" s="13">
        <v>16</v>
      </c>
      <c r="G24" s="11">
        <f>ROUND(VLOOKUP(D24,テーブル!$E$3:$G$12,3,0)*(1-VLOOKUP(B24,テーブル!$A$3:$C$6,3,0))*F24,0)</f>
        <v>2778</v>
      </c>
    </row>
    <row r="25" spans="1:7">
      <c r="A25" s="40">
        <v>45816</v>
      </c>
      <c r="B25" s="23">
        <v>1002</v>
      </c>
      <c r="C25" s="23" t="str">
        <f>VLOOKUP(B25,テーブル!$A$3:$C$6,2,0)</f>
        <v>ビッグ</v>
      </c>
      <c r="D25" s="13">
        <v>105</v>
      </c>
      <c r="E25" s="13" t="str">
        <f>VLOOKUP(D25,テーブル!$E$3:$G$12,2,0)</f>
        <v>商品Ｅ</v>
      </c>
      <c r="F25" s="13">
        <v>22</v>
      </c>
      <c r="G25" s="11">
        <f>ROUND(VLOOKUP(D25,テーブル!$E$3:$G$12,3,0)*(1-VLOOKUP(B25,テーブル!$A$3:$C$6,3,0))*F25,0)</f>
        <v>2326</v>
      </c>
    </row>
    <row r="26" spans="1:7">
      <c r="A26" s="40">
        <v>45820</v>
      </c>
      <c r="B26" s="23">
        <v>1003</v>
      </c>
      <c r="C26" s="23" t="str">
        <f>VLOOKUP(B26,テーブル!$A$3:$C$6,2,0)</f>
        <v>トップ</v>
      </c>
      <c r="D26" s="13">
        <v>103</v>
      </c>
      <c r="E26" s="13" t="str">
        <f>VLOOKUP(D26,テーブル!$E$3:$G$12,2,0)</f>
        <v>商品Ｃ</v>
      </c>
      <c r="F26" s="13">
        <v>3</v>
      </c>
      <c r="G26" s="11">
        <f>ROUND(VLOOKUP(D26,テーブル!$E$3:$G$12,3,0)*(1-VLOOKUP(B26,テーブル!$A$3:$C$6,3,0))*F26,0)</f>
        <v>336</v>
      </c>
    </row>
    <row r="27" spans="1:7">
      <c r="A27" s="40">
        <v>45824</v>
      </c>
      <c r="B27" s="23">
        <v>1002</v>
      </c>
      <c r="C27" s="23" t="str">
        <f>VLOOKUP(B27,テーブル!$A$3:$C$6,2,0)</f>
        <v>ビッグ</v>
      </c>
      <c r="D27" s="13">
        <v>101</v>
      </c>
      <c r="E27" s="13" t="str">
        <f>VLOOKUP(D27,テーブル!$E$3:$G$12,2,0)</f>
        <v>商品Ａ</v>
      </c>
      <c r="F27" s="13">
        <v>60</v>
      </c>
      <c r="G27" s="11">
        <f>ROUND(VLOOKUP(D27,テーブル!$E$3:$G$12,3,0)*(1-VLOOKUP(B27,テーブル!$A$3:$C$6,3,0))*F27,0)</f>
        <v>17111</v>
      </c>
    </row>
    <row r="28" spans="1:7">
      <c r="A28" s="40">
        <v>45825</v>
      </c>
      <c r="B28" s="23">
        <v>1002</v>
      </c>
      <c r="C28" s="23" t="str">
        <f>VLOOKUP(B28,テーブル!$A$3:$C$6,2,0)</f>
        <v>ビッグ</v>
      </c>
      <c r="D28" s="13">
        <v>104</v>
      </c>
      <c r="E28" s="13" t="str">
        <f>VLOOKUP(D28,テーブル!$E$3:$G$12,2,0)</f>
        <v>商品Ｄ</v>
      </c>
      <c r="F28" s="13">
        <v>76</v>
      </c>
      <c r="G28" s="11">
        <f>ROUND(VLOOKUP(D28,テーブル!$E$3:$G$12,3,0)*(1-VLOOKUP(B28,テーブル!$A$3:$C$6,3,0))*F28,0)</f>
        <v>8109</v>
      </c>
    </row>
    <row r="29" spans="1:7">
      <c r="A29" s="40">
        <v>45825</v>
      </c>
      <c r="B29" s="23">
        <v>1004</v>
      </c>
      <c r="C29" s="23" t="str">
        <f>VLOOKUP(B29,テーブル!$A$3:$C$6,2,0)</f>
        <v>スタート</v>
      </c>
      <c r="D29" s="13">
        <v>106</v>
      </c>
      <c r="E29" s="13" t="str">
        <f>VLOOKUP(D29,テーブル!$E$3:$G$12,2,0)</f>
        <v>商品Ｆ</v>
      </c>
      <c r="F29" s="13">
        <v>10</v>
      </c>
      <c r="G29" s="11">
        <f>ROUND(VLOOKUP(D29,テーブル!$E$3:$G$12,3,0)*(1-VLOOKUP(B29,テーブル!$A$3:$C$6,3,0))*F29,0)</f>
        <v>2748</v>
      </c>
    </row>
    <row r="30" spans="1:7">
      <c r="A30" s="40">
        <v>45827</v>
      </c>
      <c r="B30" s="23">
        <v>1002</v>
      </c>
      <c r="C30" s="23" t="str">
        <f>VLOOKUP(B30,テーブル!$A$3:$C$6,2,0)</f>
        <v>ビッグ</v>
      </c>
      <c r="D30" s="13">
        <v>107</v>
      </c>
      <c r="E30" s="13" t="str">
        <f>VLOOKUP(D30,テーブル!$E$3:$G$12,2,0)</f>
        <v>商品Ｇ</v>
      </c>
      <c r="F30" s="13">
        <v>42</v>
      </c>
      <c r="G30" s="11">
        <f>ROUND(VLOOKUP(D30,テーブル!$E$3:$G$12,3,0)*(1-VLOOKUP(B30,テーブル!$A$3:$C$6,3,0))*F30,0)</f>
        <v>4278</v>
      </c>
    </row>
    <row r="31" spans="1:7">
      <c r="A31" s="40">
        <v>45828</v>
      </c>
      <c r="B31" s="23">
        <v>1002</v>
      </c>
      <c r="C31" s="23" t="str">
        <f>VLOOKUP(B31,テーブル!$A$3:$C$6,2,0)</f>
        <v>ビッグ</v>
      </c>
      <c r="D31" s="13">
        <v>101</v>
      </c>
      <c r="E31" s="13" t="str">
        <f>VLOOKUP(D31,テーブル!$E$3:$G$12,2,0)</f>
        <v>商品Ａ</v>
      </c>
      <c r="F31" s="13">
        <v>87</v>
      </c>
      <c r="G31" s="11">
        <f>ROUND(VLOOKUP(D31,テーブル!$E$3:$G$12,3,0)*(1-VLOOKUP(B31,テーブル!$A$3:$C$6,3,0))*F31,0)</f>
        <v>24811</v>
      </c>
    </row>
    <row r="32" spans="1:7">
      <c r="A32" s="40">
        <v>45828</v>
      </c>
      <c r="B32" s="23">
        <v>1002</v>
      </c>
      <c r="C32" s="23" t="str">
        <f>VLOOKUP(B32,テーブル!$A$3:$C$6,2,0)</f>
        <v>ビッグ</v>
      </c>
      <c r="D32" s="13">
        <v>107</v>
      </c>
      <c r="E32" s="13" t="str">
        <f>VLOOKUP(D32,テーブル!$E$3:$G$12,2,0)</f>
        <v>商品Ｇ</v>
      </c>
      <c r="F32" s="13">
        <v>8</v>
      </c>
      <c r="G32" s="11">
        <f>ROUND(VLOOKUP(D32,テーブル!$E$3:$G$12,3,0)*(1-VLOOKUP(B32,テーブル!$A$3:$C$6,3,0))*F32,0)</f>
        <v>815</v>
      </c>
    </row>
    <row r="33" spans="1:7">
      <c r="A33" s="40">
        <v>45829</v>
      </c>
      <c r="B33" s="23">
        <v>1001</v>
      </c>
      <c r="C33" s="23" t="str">
        <f>VLOOKUP(B33,テーブル!$A$3:$C$6,2,0)</f>
        <v>チャンス</v>
      </c>
      <c r="D33" s="13">
        <v>110</v>
      </c>
      <c r="E33" s="13" t="str">
        <f>VLOOKUP(D33,テーブル!$E$3:$G$12,2,0)</f>
        <v>商品Ｊ</v>
      </c>
      <c r="F33" s="13">
        <v>8</v>
      </c>
      <c r="G33" s="11">
        <f>ROUND(VLOOKUP(D33,テーブル!$E$3:$G$12,3,0)*(1-VLOOKUP(B33,テーブル!$A$3:$C$6,3,0))*F33,0)</f>
        <v>1403</v>
      </c>
    </row>
    <row r="34" spans="1:7">
      <c r="A34" s="40">
        <v>45830</v>
      </c>
      <c r="B34" s="23">
        <v>1002</v>
      </c>
      <c r="C34" s="23" t="str">
        <f>VLOOKUP(B34,テーブル!$A$3:$C$6,2,0)</f>
        <v>ビッグ</v>
      </c>
      <c r="D34" s="13">
        <v>101</v>
      </c>
      <c r="E34" s="13" t="str">
        <f>VLOOKUP(D34,テーブル!$E$3:$G$12,2,0)</f>
        <v>商品Ａ</v>
      </c>
      <c r="F34" s="13">
        <v>61</v>
      </c>
      <c r="G34" s="11">
        <f>ROUND(VLOOKUP(D34,テーブル!$E$3:$G$12,3,0)*(1-VLOOKUP(B34,テーブル!$A$3:$C$6,3,0))*F34,0)</f>
        <v>17396</v>
      </c>
    </row>
    <row r="35" spans="1:7">
      <c r="A35" s="40">
        <v>45833</v>
      </c>
      <c r="B35" s="23">
        <v>1001</v>
      </c>
      <c r="C35" s="23" t="str">
        <f>VLOOKUP(B35,テーブル!$A$3:$C$6,2,0)</f>
        <v>チャンス</v>
      </c>
      <c r="D35" s="13">
        <v>108</v>
      </c>
      <c r="E35" s="13" t="str">
        <f>VLOOKUP(D35,テーブル!$E$3:$G$12,2,0)</f>
        <v>商品Ｈ</v>
      </c>
      <c r="F35" s="13">
        <v>86</v>
      </c>
      <c r="G35" s="11">
        <f>ROUND(VLOOKUP(D35,テーブル!$E$3:$G$12,3,0)*(1-VLOOKUP(B35,テーブル!$A$3:$C$6,3,0))*F35,0)</f>
        <v>18457</v>
      </c>
    </row>
    <row r="36" spans="1:7">
      <c r="A36" s="40">
        <v>45833</v>
      </c>
      <c r="B36" s="23">
        <v>1004</v>
      </c>
      <c r="C36" s="23" t="str">
        <f>VLOOKUP(B36,テーブル!$A$3:$C$6,2,0)</f>
        <v>スタート</v>
      </c>
      <c r="D36" s="13">
        <v>106</v>
      </c>
      <c r="E36" s="13" t="str">
        <f>VLOOKUP(D36,テーブル!$E$3:$G$12,2,0)</f>
        <v>商品Ｆ</v>
      </c>
      <c r="F36" s="13">
        <v>14</v>
      </c>
      <c r="G36" s="11">
        <f>ROUND(VLOOKUP(D36,テーブル!$E$3:$G$12,3,0)*(1-VLOOKUP(B36,テーブル!$A$3:$C$6,3,0))*F36,0)</f>
        <v>3847</v>
      </c>
    </row>
    <row r="37" spans="1:7">
      <c r="A37" s="40">
        <v>45834</v>
      </c>
      <c r="B37" s="23">
        <v>1001</v>
      </c>
      <c r="C37" s="23" t="str">
        <f>VLOOKUP(B37,テーブル!$A$3:$C$6,2,0)</f>
        <v>チャンス</v>
      </c>
      <c r="D37" s="13">
        <v>107</v>
      </c>
      <c r="E37" s="13" t="str">
        <f>VLOOKUP(D37,テーブル!$E$3:$G$12,2,0)</f>
        <v>商品Ｇ</v>
      </c>
      <c r="F37" s="13">
        <v>81</v>
      </c>
      <c r="G37" s="11">
        <f>ROUND(VLOOKUP(D37,テーブル!$E$3:$G$12,3,0)*(1-VLOOKUP(B37,テーブル!$A$3:$C$6,3,0))*F37,0)</f>
        <v>8335</v>
      </c>
    </row>
    <row r="38" spans="1:7">
      <c r="A38" s="40">
        <v>45835</v>
      </c>
      <c r="B38" s="23">
        <v>1001</v>
      </c>
      <c r="C38" s="23" t="str">
        <f>VLOOKUP(B38,テーブル!$A$3:$C$6,2,0)</f>
        <v>チャンス</v>
      </c>
      <c r="D38" s="13">
        <v>110</v>
      </c>
      <c r="E38" s="13" t="str">
        <f>VLOOKUP(D38,テーブル!$E$3:$G$12,2,0)</f>
        <v>商品Ｊ</v>
      </c>
      <c r="F38" s="13">
        <v>100</v>
      </c>
      <c r="G38" s="11">
        <f>ROUND(VLOOKUP(D38,テーブル!$E$3:$G$12,3,0)*(1-VLOOKUP(B38,テーブル!$A$3:$C$6,3,0))*F38,0)</f>
        <v>17542</v>
      </c>
    </row>
    <row r="39" spans="1:7">
      <c r="A39" s="40">
        <v>45836</v>
      </c>
      <c r="B39" s="23">
        <v>1001</v>
      </c>
      <c r="C39" s="23" t="str">
        <f>VLOOKUP(B39,テーブル!$A$3:$C$6,2,0)</f>
        <v>チャンス</v>
      </c>
      <c r="D39" s="13">
        <v>110</v>
      </c>
      <c r="E39" s="13" t="str">
        <f>VLOOKUP(D39,テーブル!$E$3:$G$12,2,0)</f>
        <v>商品Ｊ</v>
      </c>
      <c r="F39" s="13">
        <v>38</v>
      </c>
      <c r="G39" s="11">
        <f>ROUND(VLOOKUP(D39,テーブル!$E$3:$G$12,3,0)*(1-VLOOKUP(B39,テーブル!$A$3:$C$6,3,0))*F39,0)</f>
        <v>6666</v>
      </c>
    </row>
    <row r="40" spans="1:7">
      <c r="A40" s="40">
        <v>45840</v>
      </c>
      <c r="B40" s="23">
        <v>1001</v>
      </c>
      <c r="C40" s="23" t="str">
        <f>VLOOKUP(B40,テーブル!$A$3:$C$6,2,0)</f>
        <v>チャンス</v>
      </c>
      <c r="D40" s="13">
        <v>101</v>
      </c>
      <c r="E40" s="13" t="str">
        <f>VLOOKUP(D40,テーブル!$E$3:$G$12,2,0)</f>
        <v>商品Ａ</v>
      </c>
      <c r="F40" s="13">
        <v>99</v>
      </c>
      <c r="G40" s="11">
        <f>ROUND(VLOOKUP(D40,テーブル!$E$3:$G$12,3,0)*(1-VLOOKUP(B40,テーブル!$A$3:$C$6,3,0))*F40,0)</f>
        <v>28524</v>
      </c>
    </row>
    <row r="41" spans="1:7">
      <c r="A41" s="40">
        <v>45840</v>
      </c>
      <c r="B41" s="23">
        <v>1002</v>
      </c>
      <c r="C41" s="23" t="str">
        <f>VLOOKUP(B41,テーブル!$A$3:$C$6,2,0)</f>
        <v>ビッグ</v>
      </c>
      <c r="D41" s="13">
        <v>101</v>
      </c>
      <c r="E41" s="13" t="str">
        <f>VLOOKUP(D41,テーブル!$E$3:$G$12,2,0)</f>
        <v>商品Ａ</v>
      </c>
      <c r="F41" s="13">
        <v>57</v>
      </c>
      <c r="G41" s="11">
        <f>ROUND(VLOOKUP(D41,テーブル!$E$3:$G$12,3,0)*(1-VLOOKUP(B41,テーブル!$A$3:$C$6,3,0))*F41,0)</f>
        <v>16255</v>
      </c>
    </row>
    <row r="42" spans="1:7">
      <c r="A42" s="40">
        <v>45840</v>
      </c>
      <c r="B42" s="23">
        <v>1004</v>
      </c>
      <c r="C42" s="23" t="str">
        <f>VLOOKUP(B42,テーブル!$A$3:$C$6,2,0)</f>
        <v>スタート</v>
      </c>
      <c r="D42" s="13">
        <v>105</v>
      </c>
      <c r="E42" s="13" t="str">
        <f>VLOOKUP(D42,テーブル!$E$3:$G$12,2,0)</f>
        <v>商品Ｅ</v>
      </c>
      <c r="F42" s="13">
        <v>10</v>
      </c>
      <c r="G42" s="11">
        <f>ROUND(VLOOKUP(D42,テーブル!$E$3:$G$12,3,0)*(1-VLOOKUP(B42,テーブル!$A$3:$C$6,3,0))*F42,0)</f>
        <v>1074</v>
      </c>
    </row>
    <row r="43" spans="1:7">
      <c r="A43" s="40">
        <v>45844</v>
      </c>
      <c r="B43" s="23">
        <v>1003</v>
      </c>
      <c r="C43" s="23" t="str">
        <f>VLOOKUP(B43,テーブル!$A$3:$C$6,2,0)</f>
        <v>トップ</v>
      </c>
      <c r="D43" s="13">
        <v>110</v>
      </c>
      <c r="E43" s="13" t="str">
        <f>VLOOKUP(D43,テーブル!$E$3:$G$12,2,0)</f>
        <v>商品Ｊ</v>
      </c>
      <c r="F43" s="13">
        <v>52</v>
      </c>
      <c r="G43" s="11">
        <f>ROUND(VLOOKUP(D43,テーブル!$E$3:$G$12,3,0)*(1-VLOOKUP(B43,テーブル!$A$3:$C$6,3,0))*F43,0)</f>
        <v>9215</v>
      </c>
    </row>
    <row r="44" spans="1:7">
      <c r="A44" s="40">
        <v>45846</v>
      </c>
      <c r="B44" s="23">
        <v>1002</v>
      </c>
      <c r="C44" s="23" t="str">
        <f>VLOOKUP(B44,テーブル!$A$3:$C$6,2,0)</f>
        <v>ビッグ</v>
      </c>
      <c r="D44" s="13">
        <v>102</v>
      </c>
      <c r="E44" s="13" t="str">
        <f>VLOOKUP(D44,テーブル!$E$3:$G$12,2,0)</f>
        <v>商品Ｂ</v>
      </c>
      <c r="F44" s="13">
        <v>27</v>
      </c>
      <c r="G44" s="11">
        <f>ROUND(VLOOKUP(D44,テーブル!$E$3:$G$12,3,0)*(1-VLOOKUP(B44,テーブル!$A$3:$C$6,3,0))*F44,0)</f>
        <v>6338</v>
      </c>
    </row>
    <row r="45" spans="1:7">
      <c r="A45" s="40">
        <v>45847</v>
      </c>
      <c r="B45" s="23">
        <v>1001</v>
      </c>
      <c r="C45" s="23" t="str">
        <f>VLOOKUP(B45,テーブル!$A$3:$C$6,2,0)</f>
        <v>チャンス</v>
      </c>
      <c r="D45" s="13">
        <v>110</v>
      </c>
      <c r="E45" s="13" t="str">
        <f>VLOOKUP(D45,テーブル!$E$3:$G$12,2,0)</f>
        <v>商品Ｊ</v>
      </c>
      <c r="F45" s="13">
        <v>12</v>
      </c>
      <c r="G45" s="11">
        <f>ROUND(VLOOKUP(D45,テーブル!$E$3:$G$12,3,0)*(1-VLOOKUP(B45,テーブル!$A$3:$C$6,3,0))*F45,0)</f>
        <v>2105</v>
      </c>
    </row>
    <row r="46" spans="1:7">
      <c r="A46" s="40">
        <v>45847</v>
      </c>
      <c r="B46" s="23">
        <v>1003</v>
      </c>
      <c r="C46" s="23" t="str">
        <f>VLOOKUP(B46,テーブル!$A$3:$C$6,2,0)</f>
        <v>トップ</v>
      </c>
      <c r="D46" s="13">
        <v>109</v>
      </c>
      <c r="E46" s="13" t="str">
        <f>VLOOKUP(D46,テーブル!$E$3:$G$12,2,0)</f>
        <v>商品Ｉ</v>
      </c>
      <c r="F46" s="13">
        <v>64</v>
      </c>
      <c r="G46" s="11">
        <f>ROUND(VLOOKUP(D46,テーブル!$E$3:$G$12,3,0)*(1-VLOOKUP(B46,テーブル!$A$3:$C$6,3,0))*F46,0)</f>
        <v>15967</v>
      </c>
    </row>
    <row r="47" spans="1:7">
      <c r="A47" s="40">
        <v>45848</v>
      </c>
      <c r="B47" s="23">
        <v>1002</v>
      </c>
      <c r="C47" s="23" t="str">
        <f>VLOOKUP(B47,テーブル!$A$3:$C$6,2,0)</f>
        <v>ビッグ</v>
      </c>
      <c r="D47" s="13">
        <v>101</v>
      </c>
      <c r="E47" s="13" t="str">
        <f>VLOOKUP(D47,テーブル!$E$3:$G$12,2,0)</f>
        <v>商品Ａ</v>
      </c>
      <c r="F47" s="13">
        <v>69</v>
      </c>
      <c r="G47" s="11">
        <f>ROUND(VLOOKUP(D47,テーブル!$E$3:$G$12,3,0)*(1-VLOOKUP(B47,テーブル!$A$3:$C$6,3,0))*F47,0)</f>
        <v>19677</v>
      </c>
    </row>
    <row r="48" spans="1:7">
      <c r="A48" s="40">
        <v>45848</v>
      </c>
      <c r="B48" s="23">
        <v>1003</v>
      </c>
      <c r="C48" s="23" t="str">
        <f>VLOOKUP(B48,テーブル!$A$3:$C$6,2,0)</f>
        <v>トップ</v>
      </c>
      <c r="D48" s="13">
        <v>109</v>
      </c>
      <c r="E48" s="13" t="str">
        <f>VLOOKUP(D48,テーブル!$E$3:$G$12,2,0)</f>
        <v>商品Ｉ</v>
      </c>
      <c r="F48" s="13">
        <v>7</v>
      </c>
      <c r="G48" s="11">
        <f>ROUND(VLOOKUP(D48,テーブル!$E$3:$G$12,3,0)*(1-VLOOKUP(B48,テーブル!$A$3:$C$6,3,0))*F48,0)</f>
        <v>1746</v>
      </c>
    </row>
    <row r="49" spans="1:7">
      <c r="A49" s="40">
        <v>45849</v>
      </c>
      <c r="B49" s="23">
        <v>1004</v>
      </c>
      <c r="C49" s="23" t="str">
        <f>VLOOKUP(B49,テーブル!$A$3:$C$6,2,0)</f>
        <v>スタート</v>
      </c>
      <c r="D49" s="13">
        <v>108</v>
      </c>
      <c r="E49" s="13" t="str">
        <f>VLOOKUP(D49,テーブル!$E$3:$G$12,2,0)</f>
        <v>商品Ｈ</v>
      </c>
      <c r="F49" s="13">
        <v>85</v>
      </c>
      <c r="G49" s="11">
        <f>ROUND(VLOOKUP(D49,テーブル!$E$3:$G$12,3,0)*(1-VLOOKUP(B49,テーブル!$A$3:$C$6,3,0))*F49,0)</f>
        <v>18336</v>
      </c>
    </row>
    <row r="50" spans="1:7">
      <c r="A50" s="40">
        <v>45850</v>
      </c>
      <c r="B50" s="23">
        <v>1001</v>
      </c>
      <c r="C50" s="23" t="str">
        <f>VLOOKUP(B50,テーブル!$A$3:$C$6,2,0)</f>
        <v>チャンス</v>
      </c>
      <c r="D50" s="13">
        <v>107</v>
      </c>
      <c r="E50" s="13" t="str">
        <f>VLOOKUP(D50,テーブル!$E$3:$G$12,2,0)</f>
        <v>商品Ｇ</v>
      </c>
      <c r="F50" s="13">
        <v>68</v>
      </c>
      <c r="G50" s="11">
        <f>ROUND(VLOOKUP(D50,テーブル!$E$3:$G$12,3,0)*(1-VLOOKUP(B50,テーブル!$A$3:$C$6,3,0))*F50,0)</f>
        <v>6997</v>
      </c>
    </row>
    <row r="51" spans="1:7">
      <c r="A51" s="40">
        <v>45850</v>
      </c>
      <c r="B51" s="23">
        <v>1004</v>
      </c>
      <c r="C51" s="23" t="str">
        <f>VLOOKUP(B51,テーブル!$A$3:$C$6,2,0)</f>
        <v>スタート</v>
      </c>
      <c r="D51" s="13">
        <v>105</v>
      </c>
      <c r="E51" s="13" t="str">
        <f>VLOOKUP(D51,テーブル!$E$3:$G$12,2,0)</f>
        <v>商品Ｅ</v>
      </c>
      <c r="F51" s="13">
        <v>53</v>
      </c>
      <c r="G51" s="11">
        <f>ROUND(VLOOKUP(D51,テーブル!$E$3:$G$12,3,0)*(1-VLOOKUP(B51,テーブル!$A$3:$C$6,3,0))*F51,0)</f>
        <v>5690</v>
      </c>
    </row>
    <row r="52" spans="1:7">
      <c r="A52" s="40">
        <v>45851</v>
      </c>
      <c r="B52" s="23">
        <v>1003</v>
      </c>
      <c r="C52" s="23" t="str">
        <f>VLOOKUP(B52,テーブル!$A$3:$C$6,2,0)</f>
        <v>トップ</v>
      </c>
      <c r="D52" s="13">
        <v>107</v>
      </c>
      <c r="E52" s="13" t="str">
        <f>VLOOKUP(D52,テーブル!$E$3:$G$12,2,0)</f>
        <v>商品Ｇ</v>
      </c>
      <c r="F52" s="13">
        <v>84</v>
      </c>
      <c r="G52" s="11">
        <f>ROUND(VLOOKUP(D52,テーブル!$E$3:$G$12,3,0)*(1-VLOOKUP(B52,テーブル!$A$3:$C$6,3,0))*F52,0)</f>
        <v>8732</v>
      </c>
    </row>
    <row r="53" spans="1:7">
      <c r="A53" s="40">
        <v>45851</v>
      </c>
      <c r="B53" s="23">
        <v>1003</v>
      </c>
      <c r="C53" s="23" t="str">
        <f>VLOOKUP(B53,テーブル!$A$3:$C$6,2,0)</f>
        <v>トップ</v>
      </c>
      <c r="D53" s="13">
        <v>102</v>
      </c>
      <c r="E53" s="13" t="str">
        <f>VLOOKUP(D53,テーブル!$E$3:$G$12,2,0)</f>
        <v>商品Ｂ</v>
      </c>
      <c r="F53" s="13">
        <v>36</v>
      </c>
      <c r="G53" s="11">
        <f>ROUND(VLOOKUP(D53,テーブル!$E$3:$G$12,3,0)*(1-VLOOKUP(B53,テーブル!$A$3:$C$6,3,0))*F53,0)</f>
        <v>8625</v>
      </c>
    </row>
    <row r="54" spans="1:7">
      <c r="A54" s="40">
        <v>45852</v>
      </c>
      <c r="B54" s="23">
        <v>1002</v>
      </c>
      <c r="C54" s="23" t="str">
        <f>VLOOKUP(B54,テーブル!$A$3:$C$6,2,0)</f>
        <v>ビッグ</v>
      </c>
      <c r="D54" s="13">
        <v>104</v>
      </c>
      <c r="E54" s="13" t="str">
        <f>VLOOKUP(D54,テーブル!$E$3:$G$12,2,0)</f>
        <v>商品Ｄ</v>
      </c>
      <c r="F54" s="13">
        <v>52</v>
      </c>
      <c r="G54" s="11">
        <f>ROUND(VLOOKUP(D54,テーブル!$E$3:$G$12,3,0)*(1-VLOOKUP(B54,テーブル!$A$3:$C$6,3,0))*F54,0)</f>
        <v>5548</v>
      </c>
    </row>
    <row r="55" spans="1:7">
      <c r="A55" s="40">
        <v>45853</v>
      </c>
      <c r="B55" s="23">
        <v>1002</v>
      </c>
      <c r="C55" s="23" t="str">
        <f>VLOOKUP(B55,テーブル!$A$3:$C$6,2,0)</f>
        <v>ビッグ</v>
      </c>
      <c r="D55" s="13">
        <v>105</v>
      </c>
      <c r="E55" s="13" t="str">
        <f>VLOOKUP(D55,テーブル!$E$3:$G$12,2,0)</f>
        <v>商品Ｅ</v>
      </c>
      <c r="F55" s="13">
        <v>54</v>
      </c>
      <c r="G55" s="11">
        <f>ROUND(VLOOKUP(D55,テーブル!$E$3:$G$12,3,0)*(1-VLOOKUP(B55,テーブル!$A$3:$C$6,3,0))*F55,0)</f>
        <v>5709</v>
      </c>
    </row>
    <row r="56" spans="1:7">
      <c r="A56" s="40">
        <v>45853</v>
      </c>
      <c r="B56" s="23">
        <v>1002</v>
      </c>
      <c r="C56" s="23" t="str">
        <f>VLOOKUP(B56,テーブル!$A$3:$C$6,2,0)</f>
        <v>ビッグ</v>
      </c>
      <c r="D56" s="13">
        <v>102</v>
      </c>
      <c r="E56" s="13" t="str">
        <f>VLOOKUP(D56,テーブル!$E$3:$G$12,2,0)</f>
        <v>商品Ｂ</v>
      </c>
      <c r="F56" s="13">
        <v>22</v>
      </c>
      <c r="G56" s="11">
        <f>ROUND(VLOOKUP(D56,テーブル!$E$3:$G$12,3,0)*(1-VLOOKUP(B56,テーブル!$A$3:$C$6,3,0))*F56,0)</f>
        <v>5164</v>
      </c>
    </row>
    <row r="57" spans="1:7">
      <c r="A57" s="40">
        <v>45856</v>
      </c>
      <c r="B57" s="23">
        <v>1002</v>
      </c>
      <c r="C57" s="23" t="str">
        <f>VLOOKUP(B57,テーブル!$A$3:$C$6,2,0)</f>
        <v>ビッグ</v>
      </c>
      <c r="D57" s="13">
        <v>104</v>
      </c>
      <c r="E57" s="13" t="str">
        <f>VLOOKUP(D57,テーブル!$E$3:$G$12,2,0)</f>
        <v>商品Ｄ</v>
      </c>
      <c r="F57" s="13">
        <v>65</v>
      </c>
      <c r="G57" s="11">
        <f>ROUND(VLOOKUP(D57,テーブル!$E$3:$G$12,3,0)*(1-VLOOKUP(B57,テーブル!$A$3:$C$6,3,0))*F57,0)</f>
        <v>6936</v>
      </c>
    </row>
    <row r="58" spans="1:7">
      <c r="A58" s="40">
        <v>45858</v>
      </c>
      <c r="B58" s="23">
        <v>1004</v>
      </c>
      <c r="C58" s="23" t="str">
        <f>VLOOKUP(B58,テーブル!$A$3:$C$6,2,0)</f>
        <v>スタート</v>
      </c>
      <c r="D58" s="13">
        <v>105</v>
      </c>
      <c r="E58" s="13" t="str">
        <f>VLOOKUP(D58,テーブル!$E$3:$G$12,2,0)</f>
        <v>商品Ｅ</v>
      </c>
      <c r="F58" s="13">
        <v>68</v>
      </c>
      <c r="G58" s="11">
        <f>ROUND(VLOOKUP(D58,テーブル!$E$3:$G$12,3,0)*(1-VLOOKUP(B58,テーブル!$A$3:$C$6,3,0))*F58,0)</f>
        <v>7301</v>
      </c>
    </row>
    <row r="59" spans="1:7">
      <c r="A59" s="40">
        <v>45859</v>
      </c>
      <c r="B59" s="23">
        <v>1002</v>
      </c>
      <c r="C59" s="23" t="str">
        <f>VLOOKUP(B59,テーブル!$A$3:$C$6,2,0)</f>
        <v>ビッグ</v>
      </c>
      <c r="D59" s="13">
        <v>108</v>
      </c>
      <c r="E59" s="13" t="str">
        <f>VLOOKUP(D59,テーブル!$E$3:$G$12,2,0)</f>
        <v>商品Ｈ</v>
      </c>
      <c r="F59" s="13">
        <v>75</v>
      </c>
      <c r="G59" s="11">
        <f>ROUND(VLOOKUP(D59,テーブル!$E$3:$G$12,3,0)*(1-VLOOKUP(B59,テーブル!$A$3:$C$6,3,0))*F59,0)</f>
        <v>15932</v>
      </c>
    </row>
    <row r="60" spans="1:7">
      <c r="A60" s="40">
        <v>45859</v>
      </c>
      <c r="B60" s="23">
        <v>1004</v>
      </c>
      <c r="C60" s="23" t="str">
        <f>VLOOKUP(B60,テーブル!$A$3:$C$6,2,0)</f>
        <v>スタート</v>
      </c>
      <c r="D60" s="13">
        <v>107</v>
      </c>
      <c r="E60" s="13" t="str">
        <f>VLOOKUP(D60,テーブル!$E$3:$G$12,2,0)</f>
        <v>商品Ｇ</v>
      </c>
      <c r="F60" s="13">
        <v>60</v>
      </c>
      <c r="G60" s="11">
        <f>ROUND(VLOOKUP(D60,テーブル!$E$3:$G$12,3,0)*(1-VLOOKUP(B60,テーブル!$A$3:$C$6,3,0))*F60,0)</f>
        <v>6206</v>
      </c>
    </row>
    <row r="61" spans="1:7">
      <c r="A61" s="40">
        <v>45861</v>
      </c>
      <c r="B61" s="23">
        <v>1001</v>
      </c>
      <c r="C61" s="23" t="str">
        <f>VLOOKUP(B61,テーブル!$A$3:$C$6,2,0)</f>
        <v>チャンス</v>
      </c>
      <c r="D61" s="13">
        <v>103</v>
      </c>
      <c r="E61" s="13" t="str">
        <f>VLOOKUP(D61,テーブル!$E$3:$G$12,2,0)</f>
        <v>商品Ｃ</v>
      </c>
      <c r="F61" s="13">
        <v>61</v>
      </c>
      <c r="G61" s="11">
        <f>ROUND(VLOOKUP(D61,テーブル!$E$3:$G$12,3,0)*(1-VLOOKUP(B61,テーブル!$A$3:$C$6,3,0))*F61,0)</f>
        <v>6755</v>
      </c>
    </row>
    <row r="62" spans="1:7">
      <c r="A62" s="40">
        <v>45861</v>
      </c>
      <c r="B62" s="23">
        <v>1003</v>
      </c>
      <c r="C62" s="23" t="str">
        <f>VLOOKUP(B62,テーブル!$A$3:$C$6,2,0)</f>
        <v>トップ</v>
      </c>
      <c r="D62" s="13">
        <v>110</v>
      </c>
      <c r="E62" s="13" t="str">
        <f>VLOOKUP(D62,テーブル!$E$3:$G$12,2,0)</f>
        <v>商品Ｊ</v>
      </c>
      <c r="F62" s="13">
        <v>21</v>
      </c>
      <c r="G62" s="11">
        <f>ROUND(VLOOKUP(D62,テーブル!$E$3:$G$12,3,0)*(1-VLOOKUP(B62,テーブル!$A$3:$C$6,3,0))*F62,0)</f>
        <v>3721</v>
      </c>
    </row>
    <row r="63" spans="1:7">
      <c r="A63" s="40">
        <v>45861</v>
      </c>
      <c r="B63" s="23">
        <v>1004</v>
      </c>
      <c r="C63" s="23" t="str">
        <f>VLOOKUP(B63,テーブル!$A$3:$C$6,2,0)</f>
        <v>スタート</v>
      </c>
      <c r="D63" s="13">
        <v>101</v>
      </c>
      <c r="E63" s="13" t="str">
        <f>VLOOKUP(D63,テーブル!$E$3:$G$12,2,0)</f>
        <v>商品Ａ</v>
      </c>
      <c r="F63" s="13">
        <v>2</v>
      </c>
      <c r="G63" s="11">
        <f>ROUND(VLOOKUP(D63,テーブル!$E$3:$G$12,3,0)*(1-VLOOKUP(B63,テーブル!$A$3:$C$6,3,0))*F63,0)</f>
        <v>579</v>
      </c>
    </row>
    <row r="64" spans="1:7">
      <c r="A64" s="40">
        <v>45861</v>
      </c>
      <c r="B64" s="23">
        <v>1004</v>
      </c>
      <c r="C64" s="23" t="str">
        <f>VLOOKUP(B64,テーブル!$A$3:$C$6,2,0)</f>
        <v>スタート</v>
      </c>
      <c r="D64" s="13">
        <v>104</v>
      </c>
      <c r="E64" s="13" t="str">
        <f>VLOOKUP(D64,テーブル!$E$3:$G$12,2,0)</f>
        <v>商品Ｄ</v>
      </c>
      <c r="F64" s="13">
        <v>85</v>
      </c>
      <c r="G64" s="11">
        <f>ROUND(VLOOKUP(D64,テーブル!$E$3:$G$12,3,0)*(1-VLOOKUP(B64,テーブル!$A$3:$C$6,3,0))*F64,0)</f>
        <v>9210</v>
      </c>
    </row>
    <row r="65" spans="1:7">
      <c r="A65" s="40">
        <v>45863</v>
      </c>
      <c r="B65" s="23">
        <v>1003</v>
      </c>
      <c r="C65" s="23" t="str">
        <f>VLOOKUP(B65,テーブル!$A$3:$C$6,2,0)</f>
        <v>トップ</v>
      </c>
      <c r="D65" s="13">
        <v>105</v>
      </c>
      <c r="E65" s="13" t="str">
        <f>VLOOKUP(D65,テーブル!$E$3:$G$12,2,0)</f>
        <v>商品Ｅ</v>
      </c>
      <c r="F65" s="13">
        <v>89</v>
      </c>
      <c r="G65" s="11">
        <f>ROUND(VLOOKUP(D65,テーブル!$E$3:$G$12,3,0)*(1-VLOOKUP(B65,テーブル!$A$3:$C$6,3,0))*F65,0)</f>
        <v>9604</v>
      </c>
    </row>
    <row r="66" spans="1:7">
      <c r="A66" s="40">
        <v>45864</v>
      </c>
      <c r="B66" s="23">
        <v>1001</v>
      </c>
      <c r="C66" s="23" t="str">
        <f>VLOOKUP(B66,テーブル!$A$3:$C$6,2,0)</f>
        <v>チャンス</v>
      </c>
      <c r="D66" s="13">
        <v>106</v>
      </c>
      <c r="E66" s="13" t="str">
        <f>VLOOKUP(D66,テーブル!$E$3:$G$12,2,0)</f>
        <v>商品Ｆ</v>
      </c>
      <c r="F66" s="13">
        <v>34</v>
      </c>
      <c r="G66" s="11">
        <f>ROUND(VLOOKUP(D66,テーブル!$E$3:$G$12,3,0)*(1-VLOOKUP(B66,テーブル!$A$3:$C$6,3,0))*F66,0)</f>
        <v>9296</v>
      </c>
    </row>
    <row r="67" spans="1:7">
      <c r="A67" s="40">
        <v>45864</v>
      </c>
      <c r="B67" s="23">
        <v>1003</v>
      </c>
      <c r="C67" s="23" t="str">
        <f>VLOOKUP(B67,テーブル!$A$3:$C$6,2,0)</f>
        <v>トップ</v>
      </c>
      <c r="D67" s="13">
        <v>110</v>
      </c>
      <c r="E67" s="13" t="str">
        <f>VLOOKUP(D67,テーブル!$E$3:$G$12,2,0)</f>
        <v>商品Ｊ</v>
      </c>
      <c r="F67" s="13">
        <v>84</v>
      </c>
      <c r="G67" s="11">
        <f>ROUND(VLOOKUP(D67,テーブル!$E$3:$G$12,3,0)*(1-VLOOKUP(B67,テーブル!$A$3:$C$6,3,0))*F67,0)</f>
        <v>14886</v>
      </c>
    </row>
    <row r="68" spans="1:7">
      <c r="A68" s="40">
        <v>45867</v>
      </c>
      <c r="B68" s="23">
        <v>1002</v>
      </c>
      <c r="C68" s="23" t="str">
        <f>VLOOKUP(B68,テーブル!$A$3:$C$6,2,0)</f>
        <v>ビッグ</v>
      </c>
      <c r="D68" s="13">
        <v>103</v>
      </c>
      <c r="E68" s="13" t="str">
        <f>VLOOKUP(D68,テーブル!$E$3:$G$12,2,0)</f>
        <v>商品Ｃ</v>
      </c>
      <c r="F68" s="13">
        <v>83</v>
      </c>
      <c r="G68" s="11">
        <f>ROUND(VLOOKUP(D68,テーブル!$E$3:$G$12,3,0)*(1-VLOOKUP(B68,テーブル!$A$3:$C$6,3,0))*F68,0)</f>
        <v>9098</v>
      </c>
    </row>
    <row r="69" spans="1:7">
      <c r="A69" s="40">
        <v>45867</v>
      </c>
      <c r="B69" s="23">
        <v>1003</v>
      </c>
      <c r="C69" s="23" t="str">
        <f>VLOOKUP(B69,テーブル!$A$3:$C$6,2,0)</f>
        <v>トップ</v>
      </c>
      <c r="D69" s="13">
        <v>110</v>
      </c>
      <c r="E69" s="13" t="str">
        <f>VLOOKUP(D69,テーブル!$E$3:$G$12,2,0)</f>
        <v>商品Ｊ</v>
      </c>
      <c r="F69" s="13">
        <v>71</v>
      </c>
      <c r="G69" s="11">
        <f>ROUND(VLOOKUP(D69,テーブル!$E$3:$G$12,3,0)*(1-VLOOKUP(B69,テーブル!$A$3:$C$6,3,0))*F69,0)</f>
        <v>12582</v>
      </c>
    </row>
    <row r="70" spans="1:7">
      <c r="A70" s="40">
        <v>45868</v>
      </c>
      <c r="B70" s="23">
        <v>1004</v>
      </c>
      <c r="C70" s="23" t="str">
        <f>VLOOKUP(B70,テーブル!$A$3:$C$6,2,0)</f>
        <v>スタート</v>
      </c>
      <c r="D70" s="13">
        <v>104</v>
      </c>
      <c r="E70" s="13" t="str">
        <f>VLOOKUP(D70,テーブル!$E$3:$G$12,2,0)</f>
        <v>商品Ｄ</v>
      </c>
      <c r="F70" s="13">
        <v>14</v>
      </c>
      <c r="G70" s="11">
        <f>ROUND(VLOOKUP(D70,テーブル!$E$3:$G$12,3,0)*(1-VLOOKUP(B70,テーブル!$A$3:$C$6,3,0))*F70,0)</f>
        <v>1517</v>
      </c>
    </row>
    <row r="71" spans="1:7" ht="14.25" thickBot="1">
      <c r="A71" s="41">
        <v>45869</v>
      </c>
      <c r="B71" s="24">
        <v>1003</v>
      </c>
      <c r="C71" s="24" t="str">
        <f>VLOOKUP(B71,テーブル!$A$3:$C$6,2,0)</f>
        <v>トップ</v>
      </c>
      <c r="D71" s="6">
        <v>110</v>
      </c>
      <c r="E71" s="6" t="str">
        <f>VLOOKUP(D71,テーブル!$E$3:$G$12,2,0)</f>
        <v>商品Ｊ</v>
      </c>
      <c r="F71" s="6">
        <v>94</v>
      </c>
      <c r="G71" s="15">
        <f>ROUND(VLOOKUP(D71,テーブル!$E$3:$G$12,3,0)*(1-VLOOKUP(B71,テーブル!$A$3:$C$6,3,0))*F71,0)</f>
        <v>16658</v>
      </c>
    </row>
  </sheetData>
  <sortState xmlns:xlrd2="http://schemas.microsoft.com/office/spreadsheetml/2017/richdata2" ref="A2:G71">
    <sortCondition ref="A2:A71"/>
    <sortCondition ref="B2:B71"/>
  </sortState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C3B5C-51B9-4EB4-AD6D-A4182C9D4F9B}">
  <dimension ref="A1:G60"/>
  <sheetViews>
    <sheetView workbookViewId="0"/>
  </sheetViews>
  <sheetFormatPr defaultRowHeight="13.5"/>
  <cols>
    <col min="1" max="1" width="10.5" style="20" bestFit="1" customWidth="1"/>
    <col min="2" max="2" width="7.5" style="1" bestFit="1" customWidth="1"/>
    <col min="3" max="3" width="9.5" style="1" bestFit="1" customWidth="1"/>
    <col min="4" max="5" width="7.5" style="1" bestFit="1" customWidth="1"/>
    <col min="6" max="6" width="5.5" style="1" bestFit="1" customWidth="1"/>
    <col min="7" max="7" width="7.5" style="1" bestFit="1" customWidth="1"/>
    <col min="8" max="16384" width="9" style="1"/>
  </cols>
  <sheetData>
    <row r="1" spans="1:7">
      <c r="A1" s="18" t="s">
        <v>2</v>
      </c>
      <c r="B1" s="19" t="s">
        <v>19</v>
      </c>
      <c r="C1" s="19" t="s">
        <v>30</v>
      </c>
      <c r="D1" s="3" t="s">
        <v>22</v>
      </c>
      <c r="E1" s="3" t="s">
        <v>0</v>
      </c>
      <c r="F1" s="3" t="s">
        <v>1</v>
      </c>
      <c r="G1" s="4" t="s">
        <v>31</v>
      </c>
    </row>
    <row r="2" spans="1:7">
      <c r="A2" s="40">
        <v>45780</v>
      </c>
      <c r="B2" s="23">
        <v>1002</v>
      </c>
      <c r="C2" s="23" t="str">
        <f>VLOOKUP(B2,テーブル!$A$3:$C$6,2,0)</f>
        <v>ビッグ</v>
      </c>
      <c r="D2" s="13">
        <v>104</v>
      </c>
      <c r="E2" s="13" t="str">
        <f>VLOOKUP(D2,テーブル!$E$3:$G$12,2,0)</f>
        <v>商品Ｄ</v>
      </c>
      <c r="F2" s="13">
        <v>54</v>
      </c>
      <c r="G2" s="11">
        <f>ROUND(VLOOKUP(D2,テーブル!$E$3:$G$12,3,0)*(1-VLOOKUP(B2,テーブル!$A$3:$C$6,3,0))*F2,0)</f>
        <v>5762</v>
      </c>
    </row>
    <row r="3" spans="1:7">
      <c r="A3" s="40">
        <v>45780</v>
      </c>
      <c r="B3" s="23">
        <v>1002</v>
      </c>
      <c r="C3" s="23" t="str">
        <f>VLOOKUP(B3,テーブル!$A$3:$C$6,2,0)</f>
        <v>ビッグ</v>
      </c>
      <c r="D3" s="13">
        <v>108</v>
      </c>
      <c r="E3" s="13" t="str">
        <f>VLOOKUP(D3,テーブル!$E$3:$G$12,2,0)</f>
        <v>商品Ｈ</v>
      </c>
      <c r="F3" s="13">
        <v>25</v>
      </c>
      <c r="G3" s="11">
        <f>ROUND(VLOOKUP(D3,テーブル!$E$3:$G$12,3,0)*(1-VLOOKUP(B3,テーブル!$A$3:$C$6,3,0))*F3,0)</f>
        <v>5311</v>
      </c>
    </row>
    <row r="4" spans="1:7">
      <c r="A4" s="40">
        <v>45781</v>
      </c>
      <c r="B4" s="23">
        <v>1002</v>
      </c>
      <c r="C4" s="23" t="str">
        <f>VLOOKUP(B4,テーブル!$A$3:$C$6,2,0)</f>
        <v>ビッグ</v>
      </c>
      <c r="D4" s="13">
        <v>103</v>
      </c>
      <c r="E4" s="13" t="str">
        <f>VLOOKUP(D4,テーブル!$E$3:$G$12,2,0)</f>
        <v>商品Ｃ</v>
      </c>
      <c r="F4" s="13">
        <v>95</v>
      </c>
      <c r="G4" s="11">
        <f>ROUND(VLOOKUP(D4,テーブル!$E$3:$G$12,3,0)*(1-VLOOKUP(B4,テーブル!$A$3:$C$6,3,0))*F4,0)</f>
        <v>10413</v>
      </c>
    </row>
    <row r="5" spans="1:7">
      <c r="A5" s="40">
        <v>45782</v>
      </c>
      <c r="B5" s="23">
        <v>1001</v>
      </c>
      <c r="C5" s="23" t="str">
        <f>VLOOKUP(B5,テーブル!$A$3:$C$6,2,0)</f>
        <v>チャンス</v>
      </c>
      <c r="D5" s="13">
        <v>108</v>
      </c>
      <c r="E5" s="13" t="str">
        <f>VLOOKUP(D5,テーブル!$E$3:$G$12,2,0)</f>
        <v>商品Ｈ</v>
      </c>
      <c r="F5" s="13">
        <v>2</v>
      </c>
      <c r="G5" s="11">
        <f>ROUND(VLOOKUP(D5,テーブル!$E$3:$G$12,3,0)*(1-VLOOKUP(B5,テーブル!$A$3:$C$6,3,0))*F5,0)</f>
        <v>429</v>
      </c>
    </row>
    <row r="6" spans="1:7">
      <c r="A6" s="40">
        <v>45782</v>
      </c>
      <c r="B6" s="23">
        <v>1004</v>
      </c>
      <c r="C6" s="23" t="str">
        <f>VLOOKUP(B6,テーブル!$A$3:$C$6,2,0)</f>
        <v>スタート</v>
      </c>
      <c r="D6" s="13">
        <v>110</v>
      </c>
      <c r="E6" s="13" t="str">
        <f>VLOOKUP(D6,テーブル!$E$3:$G$12,2,0)</f>
        <v>商品Ｊ</v>
      </c>
      <c r="F6" s="13">
        <v>69</v>
      </c>
      <c r="G6" s="11">
        <f>ROUND(VLOOKUP(D6,テーブル!$E$3:$G$12,3,0)*(1-VLOOKUP(B6,テーブル!$A$3:$C$6,3,0))*F6,0)</f>
        <v>12166</v>
      </c>
    </row>
    <row r="7" spans="1:7">
      <c r="A7" s="40">
        <v>45783</v>
      </c>
      <c r="B7" s="23">
        <v>1004</v>
      </c>
      <c r="C7" s="23" t="str">
        <f>VLOOKUP(B7,テーブル!$A$3:$C$6,2,0)</f>
        <v>スタート</v>
      </c>
      <c r="D7" s="13">
        <v>105</v>
      </c>
      <c r="E7" s="13" t="str">
        <f>VLOOKUP(D7,テーブル!$E$3:$G$12,2,0)</f>
        <v>商品Ｅ</v>
      </c>
      <c r="F7" s="13">
        <v>69</v>
      </c>
      <c r="G7" s="11">
        <f>ROUND(VLOOKUP(D7,テーブル!$E$3:$G$12,3,0)*(1-VLOOKUP(B7,テーブル!$A$3:$C$6,3,0))*F7,0)</f>
        <v>7408</v>
      </c>
    </row>
    <row r="8" spans="1:7">
      <c r="A8" s="40">
        <v>45787</v>
      </c>
      <c r="B8" s="23">
        <v>1001</v>
      </c>
      <c r="C8" s="23" t="str">
        <f>VLOOKUP(B8,テーブル!$A$3:$C$6,2,0)</f>
        <v>チャンス</v>
      </c>
      <c r="D8" s="13">
        <v>101</v>
      </c>
      <c r="E8" s="13" t="str">
        <f>VLOOKUP(D8,テーブル!$E$3:$G$12,2,0)</f>
        <v>商品Ａ</v>
      </c>
      <c r="F8" s="13">
        <v>23</v>
      </c>
      <c r="G8" s="11">
        <f>ROUND(VLOOKUP(D8,テーブル!$E$3:$G$12,3,0)*(1-VLOOKUP(B8,テーブル!$A$3:$C$6,3,0))*F8,0)</f>
        <v>6627</v>
      </c>
    </row>
    <row r="9" spans="1:7">
      <c r="A9" s="40">
        <v>45788</v>
      </c>
      <c r="B9" s="23">
        <v>1003</v>
      </c>
      <c r="C9" s="23" t="str">
        <f>VLOOKUP(B9,テーブル!$A$3:$C$6,2,0)</f>
        <v>トップ</v>
      </c>
      <c r="D9" s="13">
        <v>104</v>
      </c>
      <c r="E9" s="13" t="str">
        <f>VLOOKUP(D9,テーブル!$E$3:$G$12,2,0)</f>
        <v>商品Ｄ</v>
      </c>
      <c r="F9" s="13">
        <v>100</v>
      </c>
      <c r="G9" s="11">
        <f>ROUND(VLOOKUP(D9,テーブル!$E$3:$G$12,3,0)*(1-VLOOKUP(B9,テーブル!$A$3:$C$6,3,0))*F9,0)</f>
        <v>10890</v>
      </c>
    </row>
    <row r="10" spans="1:7">
      <c r="A10" s="40">
        <v>45788</v>
      </c>
      <c r="B10" s="23">
        <v>1004</v>
      </c>
      <c r="C10" s="23" t="str">
        <f>VLOOKUP(B10,テーブル!$A$3:$C$6,2,0)</f>
        <v>スタート</v>
      </c>
      <c r="D10" s="13">
        <v>110</v>
      </c>
      <c r="E10" s="13" t="str">
        <f>VLOOKUP(D10,テーブル!$E$3:$G$12,2,0)</f>
        <v>商品Ｊ</v>
      </c>
      <c r="F10" s="13">
        <v>70</v>
      </c>
      <c r="G10" s="11">
        <f>ROUND(VLOOKUP(D10,テーブル!$E$3:$G$12,3,0)*(1-VLOOKUP(B10,テーブル!$A$3:$C$6,3,0))*F10,0)</f>
        <v>12342</v>
      </c>
    </row>
    <row r="11" spans="1:7">
      <c r="A11" s="40">
        <v>45792</v>
      </c>
      <c r="B11" s="23">
        <v>1003</v>
      </c>
      <c r="C11" s="23" t="str">
        <f>VLOOKUP(B11,テーブル!$A$3:$C$6,2,0)</f>
        <v>トップ</v>
      </c>
      <c r="D11" s="13">
        <v>102</v>
      </c>
      <c r="E11" s="13" t="str">
        <f>VLOOKUP(D11,テーブル!$E$3:$G$12,2,0)</f>
        <v>商品Ｂ</v>
      </c>
      <c r="F11" s="13">
        <v>47</v>
      </c>
      <c r="G11" s="11">
        <f>ROUND(VLOOKUP(D11,テーブル!$E$3:$G$12,3,0)*(1-VLOOKUP(B11,テーブル!$A$3:$C$6,3,0))*F11,0)</f>
        <v>11260</v>
      </c>
    </row>
    <row r="12" spans="1:7">
      <c r="A12" s="40">
        <v>45793</v>
      </c>
      <c r="B12" s="23">
        <v>1004</v>
      </c>
      <c r="C12" s="23" t="str">
        <f>VLOOKUP(B12,テーブル!$A$3:$C$6,2,0)</f>
        <v>スタート</v>
      </c>
      <c r="D12" s="13">
        <v>109</v>
      </c>
      <c r="E12" s="13" t="str">
        <f>VLOOKUP(D12,テーブル!$E$3:$G$12,2,0)</f>
        <v>商品Ｉ</v>
      </c>
      <c r="F12" s="13">
        <v>35</v>
      </c>
      <c r="G12" s="11">
        <f>ROUND(VLOOKUP(D12,テーブル!$E$3:$G$12,3,0)*(1-VLOOKUP(B12,テーブル!$A$3:$C$6,3,0))*F12,0)</f>
        <v>8688</v>
      </c>
    </row>
    <row r="13" spans="1:7">
      <c r="A13" s="40">
        <v>45794</v>
      </c>
      <c r="B13" s="23">
        <v>1002</v>
      </c>
      <c r="C13" s="23" t="str">
        <f>VLOOKUP(B13,テーブル!$A$3:$C$6,2,0)</f>
        <v>ビッグ</v>
      </c>
      <c r="D13" s="13">
        <v>102</v>
      </c>
      <c r="E13" s="13" t="str">
        <f>VLOOKUP(D13,テーブル!$E$3:$G$12,2,0)</f>
        <v>商品Ｂ</v>
      </c>
      <c r="F13" s="13">
        <v>28</v>
      </c>
      <c r="G13" s="11">
        <f>ROUND(VLOOKUP(D13,テーブル!$E$3:$G$12,3,0)*(1-VLOOKUP(B13,テーブル!$A$3:$C$6,3,0))*F13,0)</f>
        <v>6573</v>
      </c>
    </row>
    <row r="14" spans="1:7">
      <c r="A14" s="40">
        <v>45795</v>
      </c>
      <c r="B14" s="23">
        <v>1001</v>
      </c>
      <c r="C14" s="23" t="str">
        <f>VLOOKUP(B14,テーブル!$A$3:$C$6,2,0)</f>
        <v>チャンス</v>
      </c>
      <c r="D14" s="13">
        <v>105</v>
      </c>
      <c r="E14" s="13" t="str">
        <f>VLOOKUP(D14,テーブル!$E$3:$G$12,2,0)</f>
        <v>商品Ｅ</v>
      </c>
      <c r="F14" s="13">
        <v>56</v>
      </c>
      <c r="G14" s="11">
        <f>ROUND(VLOOKUP(D14,テーブル!$E$3:$G$12,3,0)*(1-VLOOKUP(B14,テーブル!$A$3:$C$6,3,0))*F14,0)</f>
        <v>5982</v>
      </c>
    </row>
    <row r="15" spans="1:7">
      <c r="A15" s="40">
        <v>45795</v>
      </c>
      <c r="B15" s="23">
        <v>1003</v>
      </c>
      <c r="C15" s="23" t="str">
        <f>VLOOKUP(B15,テーブル!$A$3:$C$6,2,0)</f>
        <v>トップ</v>
      </c>
      <c r="D15" s="13">
        <v>103</v>
      </c>
      <c r="E15" s="13" t="str">
        <f>VLOOKUP(D15,テーブル!$E$3:$G$12,2,0)</f>
        <v>商品Ｃ</v>
      </c>
      <c r="F15" s="13">
        <v>53</v>
      </c>
      <c r="G15" s="11">
        <f>ROUND(VLOOKUP(D15,テーブル!$E$3:$G$12,3,0)*(1-VLOOKUP(B15,テーブル!$A$3:$C$6,3,0))*F15,0)</f>
        <v>5929</v>
      </c>
    </row>
    <row r="16" spans="1:7">
      <c r="A16" s="40">
        <v>45798</v>
      </c>
      <c r="B16" s="23">
        <v>1004</v>
      </c>
      <c r="C16" s="23" t="str">
        <f>VLOOKUP(B16,テーブル!$A$3:$C$6,2,0)</f>
        <v>スタート</v>
      </c>
      <c r="D16" s="13">
        <v>105</v>
      </c>
      <c r="E16" s="13" t="str">
        <f>VLOOKUP(D16,テーブル!$E$3:$G$12,2,0)</f>
        <v>商品Ｅ</v>
      </c>
      <c r="F16" s="13">
        <v>19</v>
      </c>
      <c r="G16" s="11">
        <f>ROUND(VLOOKUP(D16,テーブル!$E$3:$G$12,3,0)*(1-VLOOKUP(B16,テーブル!$A$3:$C$6,3,0))*F16,0)</f>
        <v>2040</v>
      </c>
    </row>
    <row r="17" spans="1:7">
      <c r="A17" s="40">
        <v>45799</v>
      </c>
      <c r="B17" s="23">
        <v>1004</v>
      </c>
      <c r="C17" s="23" t="str">
        <f>VLOOKUP(B17,テーブル!$A$3:$C$6,2,0)</f>
        <v>スタート</v>
      </c>
      <c r="D17" s="13">
        <v>108</v>
      </c>
      <c r="E17" s="13" t="str">
        <f>VLOOKUP(D17,テーブル!$E$3:$G$12,2,0)</f>
        <v>商品Ｈ</v>
      </c>
      <c r="F17" s="13">
        <v>61</v>
      </c>
      <c r="G17" s="11">
        <f>ROUND(VLOOKUP(D17,テーブル!$E$3:$G$12,3,0)*(1-VLOOKUP(B17,テーブル!$A$3:$C$6,3,0))*F17,0)</f>
        <v>13159</v>
      </c>
    </row>
    <row r="18" spans="1:7">
      <c r="A18" s="40">
        <v>45802</v>
      </c>
      <c r="B18" s="23">
        <v>1002</v>
      </c>
      <c r="C18" s="23" t="str">
        <f>VLOOKUP(B18,テーブル!$A$3:$C$6,2,0)</f>
        <v>ビッグ</v>
      </c>
      <c r="D18" s="13">
        <v>110</v>
      </c>
      <c r="E18" s="13" t="str">
        <f>VLOOKUP(D18,テーブル!$E$3:$G$12,2,0)</f>
        <v>商品Ｊ</v>
      </c>
      <c r="F18" s="13">
        <v>6</v>
      </c>
      <c r="G18" s="11">
        <f>ROUND(VLOOKUP(D18,テーブル!$E$3:$G$12,3,0)*(1-VLOOKUP(B18,テーブル!$A$3:$C$6,3,0))*F18,0)</f>
        <v>1042</v>
      </c>
    </row>
    <row r="19" spans="1:7">
      <c r="A19" s="40">
        <v>45804</v>
      </c>
      <c r="B19" s="23">
        <v>1003</v>
      </c>
      <c r="C19" s="23" t="str">
        <f>VLOOKUP(B19,テーブル!$A$3:$C$6,2,0)</f>
        <v>トップ</v>
      </c>
      <c r="D19" s="13">
        <v>103</v>
      </c>
      <c r="E19" s="13" t="str">
        <f>VLOOKUP(D19,テーブル!$E$3:$G$12,2,0)</f>
        <v>商品Ｃ</v>
      </c>
      <c r="F19" s="13">
        <v>57</v>
      </c>
      <c r="G19" s="11">
        <f>ROUND(VLOOKUP(D19,テーブル!$E$3:$G$12,3,0)*(1-VLOOKUP(B19,テーブル!$A$3:$C$6,3,0))*F19,0)</f>
        <v>6377</v>
      </c>
    </row>
    <row r="20" spans="1:7">
      <c r="A20" s="40">
        <v>45804</v>
      </c>
      <c r="B20" s="23">
        <v>1003</v>
      </c>
      <c r="C20" s="23" t="str">
        <f>VLOOKUP(B20,テーブル!$A$3:$C$6,2,0)</f>
        <v>トップ</v>
      </c>
      <c r="D20" s="13">
        <v>102</v>
      </c>
      <c r="E20" s="13" t="str">
        <f>VLOOKUP(D20,テーブル!$E$3:$G$12,2,0)</f>
        <v>商品Ｂ</v>
      </c>
      <c r="F20" s="13">
        <v>40</v>
      </c>
      <c r="G20" s="11">
        <f>ROUND(VLOOKUP(D20,テーブル!$E$3:$G$12,3,0)*(1-VLOOKUP(B20,テーブル!$A$3:$C$6,3,0))*F20,0)</f>
        <v>9583</v>
      </c>
    </row>
    <row r="21" spans="1:7">
      <c r="A21" s="40">
        <v>45804</v>
      </c>
      <c r="B21" s="23">
        <v>1004</v>
      </c>
      <c r="C21" s="23" t="str">
        <f>VLOOKUP(B21,テーブル!$A$3:$C$6,2,0)</f>
        <v>スタート</v>
      </c>
      <c r="D21" s="13">
        <v>102</v>
      </c>
      <c r="E21" s="13" t="str">
        <f>VLOOKUP(D21,テーブル!$E$3:$G$12,2,0)</f>
        <v>商品Ｂ</v>
      </c>
      <c r="F21" s="13">
        <v>41</v>
      </c>
      <c r="G21" s="11">
        <f>ROUND(VLOOKUP(D21,テーブル!$E$3:$G$12,3,0)*(1-VLOOKUP(B21,テーブル!$A$3:$C$6,3,0))*F21,0)</f>
        <v>9773</v>
      </c>
    </row>
    <row r="22" spans="1:7">
      <c r="A22" s="40">
        <v>45806</v>
      </c>
      <c r="B22" s="23">
        <v>1003</v>
      </c>
      <c r="C22" s="23" t="str">
        <f>VLOOKUP(B22,テーブル!$A$3:$C$6,2,0)</f>
        <v>トップ</v>
      </c>
      <c r="D22" s="13">
        <v>105</v>
      </c>
      <c r="E22" s="13" t="str">
        <f>VLOOKUP(D22,テーブル!$E$3:$G$12,2,0)</f>
        <v>商品Ｅ</v>
      </c>
      <c r="F22" s="13">
        <v>53</v>
      </c>
      <c r="G22" s="11">
        <f>ROUND(VLOOKUP(D22,テーブル!$E$3:$G$12,3,0)*(1-VLOOKUP(B22,テーブル!$A$3:$C$6,3,0))*F22,0)</f>
        <v>5719</v>
      </c>
    </row>
    <row r="23" spans="1:7">
      <c r="A23" s="40">
        <v>45807</v>
      </c>
      <c r="B23" s="23">
        <v>1002</v>
      </c>
      <c r="C23" s="23" t="str">
        <f>VLOOKUP(B23,テーブル!$A$3:$C$6,2,0)</f>
        <v>ビッグ</v>
      </c>
      <c r="D23" s="13">
        <v>102</v>
      </c>
      <c r="E23" s="13" t="str">
        <f>VLOOKUP(D23,テーブル!$E$3:$G$12,2,0)</f>
        <v>商品Ｂ</v>
      </c>
      <c r="F23" s="13">
        <v>7</v>
      </c>
      <c r="G23" s="11">
        <f>ROUND(VLOOKUP(D23,テーブル!$E$3:$G$12,3,0)*(1-VLOOKUP(B23,テーブル!$A$3:$C$6,3,0))*F23,0)</f>
        <v>1643</v>
      </c>
    </row>
    <row r="24" spans="1:7">
      <c r="A24" s="40">
        <v>45808</v>
      </c>
      <c r="B24" s="23">
        <v>1001</v>
      </c>
      <c r="C24" s="23" t="str">
        <f>VLOOKUP(B24,テーブル!$A$3:$C$6,2,0)</f>
        <v>チャンス</v>
      </c>
      <c r="D24" s="13">
        <v>106</v>
      </c>
      <c r="E24" s="13" t="str">
        <f>VLOOKUP(D24,テーブル!$E$3:$G$12,2,0)</f>
        <v>商品Ｆ</v>
      </c>
      <c r="F24" s="13">
        <v>99</v>
      </c>
      <c r="G24" s="11">
        <f>ROUND(VLOOKUP(D24,テーブル!$E$3:$G$12,3,0)*(1-VLOOKUP(B24,テーブル!$A$3:$C$6,3,0))*F24,0)</f>
        <v>27069</v>
      </c>
    </row>
    <row r="25" spans="1:7">
      <c r="A25" s="40">
        <v>45808</v>
      </c>
      <c r="B25" s="23">
        <v>1004</v>
      </c>
      <c r="C25" s="23" t="str">
        <f>VLOOKUP(B25,テーブル!$A$3:$C$6,2,0)</f>
        <v>スタート</v>
      </c>
      <c r="D25" s="13">
        <v>110</v>
      </c>
      <c r="E25" s="13" t="str">
        <f>VLOOKUP(D25,テーブル!$E$3:$G$12,2,0)</f>
        <v>商品Ｊ</v>
      </c>
      <c r="F25" s="13">
        <v>78</v>
      </c>
      <c r="G25" s="11">
        <f>ROUND(VLOOKUP(D25,テーブル!$E$3:$G$12,3,0)*(1-VLOOKUP(B25,テーブル!$A$3:$C$6,3,0))*F25,0)</f>
        <v>13753</v>
      </c>
    </row>
    <row r="26" spans="1:7">
      <c r="A26" s="40">
        <v>45809</v>
      </c>
      <c r="B26" s="23">
        <v>1001</v>
      </c>
      <c r="C26" s="23" t="str">
        <f>VLOOKUP(B26,テーブル!$A$3:$C$6,2,0)</f>
        <v>チャンス</v>
      </c>
      <c r="D26" s="13">
        <v>110</v>
      </c>
      <c r="E26" s="13" t="str">
        <f>VLOOKUP(D26,テーブル!$E$3:$G$12,2,0)</f>
        <v>商品Ｊ</v>
      </c>
      <c r="F26" s="13">
        <v>63</v>
      </c>
      <c r="G26" s="11">
        <f>ROUND(VLOOKUP(D26,テーブル!$E$3:$G$12,3,0)*(1-VLOOKUP(B26,テーブル!$A$3:$C$6,3,0))*F26,0)</f>
        <v>11051</v>
      </c>
    </row>
    <row r="27" spans="1:7">
      <c r="A27" s="40">
        <v>45809</v>
      </c>
      <c r="B27" s="23">
        <v>1002</v>
      </c>
      <c r="C27" s="23" t="str">
        <f>VLOOKUP(B27,テーブル!$A$3:$C$6,2,0)</f>
        <v>ビッグ</v>
      </c>
      <c r="D27" s="13">
        <v>103</v>
      </c>
      <c r="E27" s="13" t="str">
        <f>VLOOKUP(D27,テーブル!$E$3:$G$12,2,0)</f>
        <v>商品Ｃ</v>
      </c>
      <c r="F27" s="13">
        <v>87</v>
      </c>
      <c r="G27" s="11">
        <f>ROUND(VLOOKUP(D27,テーブル!$E$3:$G$12,3,0)*(1-VLOOKUP(B27,テーブル!$A$3:$C$6,3,0))*F27,0)</f>
        <v>9536</v>
      </c>
    </row>
    <row r="28" spans="1:7">
      <c r="A28" s="40">
        <v>45810</v>
      </c>
      <c r="B28" s="23">
        <v>1002</v>
      </c>
      <c r="C28" s="23" t="str">
        <f>VLOOKUP(B28,テーブル!$A$3:$C$6,2,0)</f>
        <v>ビッグ</v>
      </c>
      <c r="D28" s="13">
        <v>101</v>
      </c>
      <c r="E28" s="13" t="str">
        <f>VLOOKUP(D28,テーブル!$E$3:$G$12,2,0)</f>
        <v>商品Ａ</v>
      </c>
      <c r="F28" s="13">
        <v>27</v>
      </c>
      <c r="G28" s="11">
        <f>ROUND(VLOOKUP(D28,テーブル!$E$3:$G$12,3,0)*(1-VLOOKUP(B28,テーブル!$A$3:$C$6,3,0))*F28,0)</f>
        <v>7700</v>
      </c>
    </row>
    <row r="29" spans="1:7">
      <c r="A29" s="40">
        <v>45811</v>
      </c>
      <c r="B29" s="23">
        <v>1002</v>
      </c>
      <c r="C29" s="23" t="str">
        <f>VLOOKUP(B29,テーブル!$A$3:$C$6,2,0)</f>
        <v>ビッグ</v>
      </c>
      <c r="D29" s="13">
        <v>110</v>
      </c>
      <c r="E29" s="13" t="str">
        <f>VLOOKUP(D29,テーブル!$E$3:$G$12,2,0)</f>
        <v>商品Ｊ</v>
      </c>
      <c r="F29" s="13">
        <v>6</v>
      </c>
      <c r="G29" s="11">
        <f>ROUND(VLOOKUP(D29,テーブル!$E$3:$G$12,3,0)*(1-VLOOKUP(B29,テーブル!$A$3:$C$6,3,0))*F29,0)</f>
        <v>1042</v>
      </c>
    </row>
    <row r="30" spans="1:7">
      <c r="A30" s="40">
        <v>45814</v>
      </c>
      <c r="B30" s="23">
        <v>1001</v>
      </c>
      <c r="C30" s="23" t="str">
        <f>VLOOKUP(B30,テーブル!$A$3:$C$6,2,0)</f>
        <v>チャンス</v>
      </c>
      <c r="D30" s="13">
        <v>104</v>
      </c>
      <c r="E30" s="13" t="str">
        <f>VLOOKUP(D30,テーブル!$E$3:$G$12,2,0)</f>
        <v>商品Ｄ</v>
      </c>
      <c r="F30" s="13">
        <v>25</v>
      </c>
      <c r="G30" s="11">
        <f>ROUND(VLOOKUP(D30,テーブル!$E$3:$G$12,3,0)*(1-VLOOKUP(B30,テーブル!$A$3:$C$6,3,0))*F30,0)</f>
        <v>2695</v>
      </c>
    </row>
    <row r="31" spans="1:7">
      <c r="A31" s="40">
        <v>45814</v>
      </c>
      <c r="B31" s="23">
        <v>1002</v>
      </c>
      <c r="C31" s="23" t="str">
        <f>VLOOKUP(B31,テーブル!$A$3:$C$6,2,0)</f>
        <v>ビッグ</v>
      </c>
      <c r="D31" s="13">
        <v>104</v>
      </c>
      <c r="E31" s="13" t="str">
        <f>VLOOKUP(D31,テーブル!$E$3:$G$12,2,0)</f>
        <v>商品Ｄ</v>
      </c>
      <c r="F31" s="13">
        <v>26</v>
      </c>
      <c r="G31" s="11">
        <f>ROUND(VLOOKUP(D31,テーブル!$E$3:$G$12,3,0)*(1-VLOOKUP(B31,テーブル!$A$3:$C$6,3,0))*F31,0)</f>
        <v>2774</v>
      </c>
    </row>
    <row r="32" spans="1:7">
      <c r="A32" s="40">
        <v>45814</v>
      </c>
      <c r="B32" s="23">
        <v>1004</v>
      </c>
      <c r="C32" s="23" t="str">
        <f>VLOOKUP(B32,テーブル!$A$3:$C$6,2,0)</f>
        <v>スタート</v>
      </c>
      <c r="D32" s="13">
        <v>104</v>
      </c>
      <c r="E32" s="13" t="str">
        <f>VLOOKUP(D32,テーブル!$E$3:$G$12,2,0)</f>
        <v>商品Ｄ</v>
      </c>
      <c r="F32" s="13">
        <v>2</v>
      </c>
      <c r="G32" s="11">
        <f>ROUND(VLOOKUP(D32,テーブル!$E$3:$G$12,3,0)*(1-VLOOKUP(B32,テーブル!$A$3:$C$6,3,0))*F32,0)</f>
        <v>217</v>
      </c>
    </row>
    <row r="33" spans="1:7">
      <c r="A33" s="40">
        <v>45815</v>
      </c>
      <c r="B33" s="23">
        <v>1003</v>
      </c>
      <c r="C33" s="23" t="str">
        <f>VLOOKUP(B33,テーブル!$A$3:$C$6,2,0)</f>
        <v>トップ</v>
      </c>
      <c r="D33" s="13">
        <v>104</v>
      </c>
      <c r="E33" s="13" t="str">
        <f>VLOOKUP(D33,テーブル!$E$3:$G$12,2,0)</f>
        <v>商品Ｄ</v>
      </c>
      <c r="F33" s="13">
        <v>79</v>
      </c>
      <c r="G33" s="11">
        <f>ROUND(VLOOKUP(D33,テーブル!$E$3:$G$12,3,0)*(1-VLOOKUP(B33,テーブル!$A$3:$C$6,3,0))*F33,0)</f>
        <v>8603</v>
      </c>
    </row>
    <row r="34" spans="1:7">
      <c r="A34" s="40">
        <v>45816</v>
      </c>
      <c r="B34" s="23">
        <v>1002</v>
      </c>
      <c r="C34" s="23" t="str">
        <f>VLOOKUP(B34,テーブル!$A$3:$C$6,2,0)</f>
        <v>ビッグ</v>
      </c>
      <c r="D34" s="13">
        <v>104</v>
      </c>
      <c r="E34" s="13" t="str">
        <f>VLOOKUP(D34,テーブル!$E$3:$G$12,2,0)</f>
        <v>商品Ｄ</v>
      </c>
      <c r="F34" s="13">
        <v>10</v>
      </c>
      <c r="G34" s="11">
        <f>ROUND(VLOOKUP(D34,テーブル!$E$3:$G$12,3,0)*(1-VLOOKUP(B34,テーブル!$A$3:$C$6,3,0))*F34,0)</f>
        <v>1067</v>
      </c>
    </row>
    <row r="35" spans="1:7">
      <c r="A35" s="40">
        <v>45817</v>
      </c>
      <c r="B35" s="23">
        <v>1002</v>
      </c>
      <c r="C35" s="23" t="str">
        <f>VLOOKUP(B35,テーブル!$A$3:$C$6,2,0)</f>
        <v>ビッグ</v>
      </c>
      <c r="D35" s="13">
        <v>108</v>
      </c>
      <c r="E35" s="13" t="str">
        <f>VLOOKUP(D35,テーブル!$E$3:$G$12,2,0)</f>
        <v>商品Ｈ</v>
      </c>
      <c r="F35" s="13">
        <v>33</v>
      </c>
      <c r="G35" s="11">
        <f>ROUND(VLOOKUP(D35,テーブル!$E$3:$G$12,3,0)*(1-VLOOKUP(B35,テーブル!$A$3:$C$6,3,0))*F35,0)</f>
        <v>7010</v>
      </c>
    </row>
    <row r="36" spans="1:7">
      <c r="A36" s="40">
        <v>45818</v>
      </c>
      <c r="B36" s="23">
        <v>1004</v>
      </c>
      <c r="C36" s="23" t="str">
        <f>VLOOKUP(B36,テーブル!$A$3:$C$6,2,0)</f>
        <v>スタート</v>
      </c>
      <c r="D36" s="13">
        <v>110</v>
      </c>
      <c r="E36" s="13" t="str">
        <f>VLOOKUP(D36,テーブル!$E$3:$G$12,2,0)</f>
        <v>商品Ｊ</v>
      </c>
      <c r="F36" s="13">
        <v>25</v>
      </c>
      <c r="G36" s="11">
        <f>ROUND(VLOOKUP(D36,テーブル!$E$3:$G$12,3,0)*(1-VLOOKUP(B36,テーブル!$A$3:$C$6,3,0))*F36,0)</f>
        <v>4408</v>
      </c>
    </row>
    <row r="37" spans="1:7">
      <c r="A37" s="40">
        <v>45823</v>
      </c>
      <c r="B37" s="23">
        <v>1004</v>
      </c>
      <c r="C37" s="23" t="str">
        <f>VLOOKUP(B37,テーブル!$A$3:$C$6,2,0)</f>
        <v>スタート</v>
      </c>
      <c r="D37" s="13">
        <v>102</v>
      </c>
      <c r="E37" s="13" t="str">
        <f>VLOOKUP(D37,テーブル!$E$3:$G$12,2,0)</f>
        <v>商品Ｂ</v>
      </c>
      <c r="F37" s="13">
        <v>12</v>
      </c>
      <c r="G37" s="11">
        <f>ROUND(VLOOKUP(D37,テーブル!$E$3:$G$12,3,0)*(1-VLOOKUP(B37,テーブル!$A$3:$C$6,3,0))*F37,0)</f>
        <v>2860</v>
      </c>
    </row>
    <row r="38" spans="1:7">
      <c r="A38" s="40">
        <v>45826</v>
      </c>
      <c r="B38" s="23">
        <v>1003</v>
      </c>
      <c r="C38" s="23" t="str">
        <f>VLOOKUP(B38,テーブル!$A$3:$C$6,2,0)</f>
        <v>トップ</v>
      </c>
      <c r="D38" s="13">
        <v>107</v>
      </c>
      <c r="E38" s="13" t="str">
        <f>VLOOKUP(D38,テーブル!$E$3:$G$12,2,0)</f>
        <v>商品Ｇ</v>
      </c>
      <c r="F38" s="13">
        <v>27</v>
      </c>
      <c r="G38" s="11">
        <f>ROUND(VLOOKUP(D38,テーブル!$E$3:$G$12,3,0)*(1-VLOOKUP(B38,テーブル!$A$3:$C$6,3,0))*F38,0)</f>
        <v>2807</v>
      </c>
    </row>
    <row r="39" spans="1:7">
      <c r="A39" s="40">
        <v>45827</v>
      </c>
      <c r="B39" s="23">
        <v>1001</v>
      </c>
      <c r="C39" s="23" t="str">
        <f>VLOOKUP(B39,テーブル!$A$3:$C$6,2,0)</f>
        <v>チャンス</v>
      </c>
      <c r="D39" s="13">
        <v>109</v>
      </c>
      <c r="E39" s="13" t="str">
        <f>VLOOKUP(D39,テーブル!$E$3:$G$12,2,0)</f>
        <v>商品Ｉ</v>
      </c>
      <c r="F39" s="13">
        <v>7</v>
      </c>
      <c r="G39" s="11">
        <f>ROUND(VLOOKUP(D39,テーブル!$E$3:$G$12,3,0)*(1-VLOOKUP(B39,テーブル!$A$3:$C$6,3,0))*F39,0)</f>
        <v>1729</v>
      </c>
    </row>
    <row r="40" spans="1:7">
      <c r="A40" s="40">
        <v>45827</v>
      </c>
      <c r="B40" s="23">
        <v>1002</v>
      </c>
      <c r="C40" s="23" t="str">
        <f>VLOOKUP(B40,テーブル!$A$3:$C$6,2,0)</f>
        <v>ビッグ</v>
      </c>
      <c r="D40" s="13">
        <v>110</v>
      </c>
      <c r="E40" s="13" t="str">
        <f>VLOOKUP(D40,テーブル!$E$3:$G$12,2,0)</f>
        <v>商品Ｊ</v>
      </c>
      <c r="F40" s="13">
        <v>59</v>
      </c>
      <c r="G40" s="11">
        <f>ROUND(VLOOKUP(D40,テーブル!$E$3:$G$12,3,0)*(1-VLOOKUP(B40,テーブル!$A$3:$C$6,3,0))*F40,0)</f>
        <v>10244</v>
      </c>
    </row>
    <row r="41" spans="1:7">
      <c r="A41" s="40">
        <v>45827</v>
      </c>
      <c r="B41" s="23">
        <v>1003</v>
      </c>
      <c r="C41" s="23" t="str">
        <f>VLOOKUP(B41,テーブル!$A$3:$C$6,2,0)</f>
        <v>トップ</v>
      </c>
      <c r="D41" s="13">
        <v>101</v>
      </c>
      <c r="E41" s="13" t="str">
        <f>VLOOKUP(D41,テーブル!$E$3:$G$12,2,0)</f>
        <v>商品Ａ</v>
      </c>
      <c r="F41" s="13">
        <v>31</v>
      </c>
      <c r="G41" s="11">
        <f>ROUND(VLOOKUP(D41,テーブル!$E$3:$G$12,3,0)*(1-VLOOKUP(B41,テーブル!$A$3:$C$6,3,0))*F41,0)</f>
        <v>9023</v>
      </c>
    </row>
    <row r="42" spans="1:7">
      <c r="A42" s="40">
        <v>45830</v>
      </c>
      <c r="B42" s="23">
        <v>1002</v>
      </c>
      <c r="C42" s="23" t="str">
        <f>VLOOKUP(B42,テーブル!$A$3:$C$6,2,0)</f>
        <v>ビッグ</v>
      </c>
      <c r="D42" s="13">
        <v>108</v>
      </c>
      <c r="E42" s="13" t="str">
        <f>VLOOKUP(D42,テーブル!$E$3:$G$12,2,0)</f>
        <v>商品Ｈ</v>
      </c>
      <c r="F42" s="13">
        <v>23</v>
      </c>
      <c r="G42" s="11">
        <f>ROUND(VLOOKUP(D42,テーブル!$E$3:$G$12,3,0)*(1-VLOOKUP(B42,テーブル!$A$3:$C$6,3,0))*F42,0)</f>
        <v>4886</v>
      </c>
    </row>
    <row r="43" spans="1:7">
      <c r="A43" s="40">
        <v>45832</v>
      </c>
      <c r="B43" s="23">
        <v>1001</v>
      </c>
      <c r="C43" s="23" t="str">
        <f>VLOOKUP(B43,テーブル!$A$3:$C$6,2,0)</f>
        <v>チャンス</v>
      </c>
      <c r="D43" s="13">
        <v>108</v>
      </c>
      <c r="E43" s="13" t="str">
        <f>VLOOKUP(D43,テーブル!$E$3:$G$12,2,0)</f>
        <v>商品Ｈ</v>
      </c>
      <c r="F43" s="13">
        <v>57</v>
      </c>
      <c r="G43" s="11">
        <f>ROUND(VLOOKUP(D43,テーブル!$E$3:$G$12,3,0)*(1-VLOOKUP(B43,テーブル!$A$3:$C$6,3,0))*F43,0)</f>
        <v>12233</v>
      </c>
    </row>
    <row r="44" spans="1:7">
      <c r="A44" s="40">
        <v>45833</v>
      </c>
      <c r="B44" s="23">
        <v>1003</v>
      </c>
      <c r="C44" s="23" t="str">
        <f>VLOOKUP(B44,テーブル!$A$3:$C$6,2,0)</f>
        <v>トップ</v>
      </c>
      <c r="D44" s="13">
        <v>107</v>
      </c>
      <c r="E44" s="13" t="str">
        <f>VLOOKUP(D44,テーブル!$E$3:$G$12,2,0)</f>
        <v>商品Ｇ</v>
      </c>
      <c r="F44" s="13">
        <v>6</v>
      </c>
      <c r="G44" s="11">
        <f>ROUND(VLOOKUP(D44,テーブル!$E$3:$G$12,3,0)*(1-VLOOKUP(B44,テーブル!$A$3:$C$6,3,0))*F44,0)</f>
        <v>624</v>
      </c>
    </row>
    <row r="45" spans="1:7">
      <c r="A45" s="40">
        <v>45835</v>
      </c>
      <c r="B45" s="23">
        <v>1002</v>
      </c>
      <c r="C45" s="23" t="str">
        <f>VLOOKUP(B45,テーブル!$A$3:$C$6,2,0)</f>
        <v>ビッグ</v>
      </c>
      <c r="D45" s="13">
        <v>106</v>
      </c>
      <c r="E45" s="13" t="str">
        <f>VLOOKUP(D45,テーブル!$E$3:$G$12,2,0)</f>
        <v>商品Ｆ</v>
      </c>
      <c r="F45" s="13">
        <v>30</v>
      </c>
      <c r="G45" s="11">
        <f>ROUND(VLOOKUP(D45,テーブル!$E$3:$G$12,3,0)*(1-VLOOKUP(B45,テーブル!$A$3:$C$6,3,0))*F45,0)</f>
        <v>8119</v>
      </c>
    </row>
    <row r="46" spans="1:7">
      <c r="A46" s="40">
        <v>45836</v>
      </c>
      <c r="B46" s="23">
        <v>1004</v>
      </c>
      <c r="C46" s="23" t="str">
        <f>VLOOKUP(B46,テーブル!$A$3:$C$6,2,0)</f>
        <v>スタート</v>
      </c>
      <c r="D46" s="13">
        <v>107</v>
      </c>
      <c r="E46" s="13" t="str">
        <f>VLOOKUP(D46,テーブル!$E$3:$G$12,2,0)</f>
        <v>商品Ｇ</v>
      </c>
      <c r="F46" s="13">
        <v>70</v>
      </c>
      <c r="G46" s="11">
        <f>ROUND(VLOOKUP(D46,テーブル!$E$3:$G$12,3,0)*(1-VLOOKUP(B46,テーブル!$A$3:$C$6,3,0))*F46,0)</f>
        <v>7240</v>
      </c>
    </row>
    <row r="47" spans="1:7">
      <c r="A47" s="40">
        <v>45840</v>
      </c>
      <c r="B47" s="23">
        <v>1001</v>
      </c>
      <c r="C47" s="23" t="str">
        <f>VLOOKUP(B47,テーブル!$A$3:$C$6,2,0)</f>
        <v>チャンス</v>
      </c>
      <c r="D47" s="13">
        <v>105</v>
      </c>
      <c r="E47" s="13" t="str">
        <f>VLOOKUP(D47,テーブル!$E$3:$G$12,2,0)</f>
        <v>商品Ｅ</v>
      </c>
      <c r="F47" s="13">
        <v>24</v>
      </c>
      <c r="G47" s="11">
        <f>ROUND(VLOOKUP(D47,テーブル!$E$3:$G$12,3,0)*(1-VLOOKUP(B47,テーブル!$A$3:$C$6,3,0))*F47,0)</f>
        <v>2564</v>
      </c>
    </row>
    <row r="48" spans="1:7">
      <c r="A48" s="40">
        <v>45841</v>
      </c>
      <c r="B48" s="23">
        <v>1004</v>
      </c>
      <c r="C48" s="23" t="str">
        <f>VLOOKUP(B48,テーブル!$A$3:$C$6,2,0)</f>
        <v>スタート</v>
      </c>
      <c r="D48" s="13">
        <v>101</v>
      </c>
      <c r="E48" s="13" t="str">
        <f>VLOOKUP(D48,テーブル!$E$3:$G$12,2,0)</f>
        <v>商品Ａ</v>
      </c>
      <c r="F48" s="13">
        <v>49</v>
      </c>
      <c r="G48" s="11">
        <f>ROUND(VLOOKUP(D48,テーブル!$E$3:$G$12,3,0)*(1-VLOOKUP(B48,テーブル!$A$3:$C$6,3,0))*F48,0)</f>
        <v>14190</v>
      </c>
    </row>
    <row r="49" spans="1:7">
      <c r="A49" s="40">
        <v>45843</v>
      </c>
      <c r="B49" s="23">
        <v>1001</v>
      </c>
      <c r="C49" s="23" t="str">
        <f>VLOOKUP(B49,テーブル!$A$3:$C$6,2,0)</f>
        <v>チャンス</v>
      </c>
      <c r="D49" s="13">
        <v>106</v>
      </c>
      <c r="E49" s="13" t="str">
        <f>VLOOKUP(D49,テーブル!$E$3:$G$12,2,0)</f>
        <v>商品Ｆ</v>
      </c>
      <c r="F49" s="13">
        <v>98</v>
      </c>
      <c r="G49" s="11">
        <f>ROUND(VLOOKUP(D49,テーブル!$E$3:$G$12,3,0)*(1-VLOOKUP(B49,テーブル!$A$3:$C$6,3,0))*F49,0)</f>
        <v>26795</v>
      </c>
    </row>
    <row r="50" spans="1:7">
      <c r="A50" s="40">
        <v>45847</v>
      </c>
      <c r="B50" s="23">
        <v>1003</v>
      </c>
      <c r="C50" s="23" t="str">
        <f>VLOOKUP(B50,テーブル!$A$3:$C$6,2,0)</f>
        <v>トップ</v>
      </c>
      <c r="D50" s="13">
        <v>107</v>
      </c>
      <c r="E50" s="13" t="str">
        <f>VLOOKUP(D50,テーブル!$E$3:$G$12,2,0)</f>
        <v>商品Ｇ</v>
      </c>
      <c r="F50" s="13">
        <v>19</v>
      </c>
      <c r="G50" s="11">
        <f>ROUND(VLOOKUP(D50,テーブル!$E$3:$G$12,3,0)*(1-VLOOKUP(B50,テーブル!$A$3:$C$6,3,0))*F50,0)</f>
        <v>1975</v>
      </c>
    </row>
    <row r="51" spans="1:7">
      <c r="A51" s="40">
        <v>45848</v>
      </c>
      <c r="B51" s="23">
        <v>1003</v>
      </c>
      <c r="C51" s="23" t="str">
        <f>VLOOKUP(B51,テーブル!$A$3:$C$6,2,0)</f>
        <v>トップ</v>
      </c>
      <c r="D51" s="13">
        <v>108</v>
      </c>
      <c r="E51" s="13" t="str">
        <f>VLOOKUP(D51,テーブル!$E$3:$G$12,2,0)</f>
        <v>商品Ｈ</v>
      </c>
      <c r="F51" s="13">
        <v>93</v>
      </c>
      <c r="G51" s="11">
        <f>ROUND(VLOOKUP(D51,テーブル!$E$3:$G$12,3,0)*(1-VLOOKUP(B51,テーブル!$A$3:$C$6,3,0))*F51,0)</f>
        <v>20163</v>
      </c>
    </row>
    <row r="52" spans="1:7">
      <c r="A52" s="40">
        <v>45849</v>
      </c>
      <c r="B52" s="23">
        <v>1003</v>
      </c>
      <c r="C52" s="23" t="str">
        <f>VLOOKUP(B52,テーブル!$A$3:$C$6,2,0)</f>
        <v>トップ</v>
      </c>
      <c r="D52" s="13">
        <v>109</v>
      </c>
      <c r="E52" s="13" t="str">
        <f>VLOOKUP(D52,テーブル!$E$3:$G$12,2,0)</f>
        <v>商品Ｉ</v>
      </c>
      <c r="F52" s="13">
        <v>76</v>
      </c>
      <c r="G52" s="11">
        <f>ROUND(VLOOKUP(D52,テーブル!$E$3:$G$12,3,0)*(1-VLOOKUP(B52,テーブル!$A$3:$C$6,3,0))*F52,0)</f>
        <v>18960</v>
      </c>
    </row>
    <row r="53" spans="1:7">
      <c r="A53" s="40">
        <v>45849</v>
      </c>
      <c r="B53" s="23">
        <v>1003</v>
      </c>
      <c r="C53" s="23" t="str">
        <f>VLOOKUP(B53,テーブル!$A$3:$C$6,2,0)</f>
        <v>トップ</v>
      </c>
      <c r="D53" s="13">
        <v>105</v>
      </c>
      <c r="E53" s="13" t="str">
        <f>VLOOKUP(D53,テーブル!$E$3:$G$12,2,0)</f>
        <v>商品Ｅ</v>
      </c>
      <c r="F53" s="13">
        <v>14</v>
      </c>
      <c r="G53" s="11">
        <f>ROUND(VLOOKUP(D53,テーブル!$E$3:$G$12,3,0)*(1-VLOOKUP(B53,テーブル!$A$3:$C$6,3,0))*F53,0)</f>
        <v>1511</v>
      </c>
    </row>
    <row r="54" spans="1:7">
      <c r="A54" s="40">
        <v>45850</v>
      </c>
      <c r="B54" s="23">
        <v>1001</v>
      </c>
      <c r="C54" s="23" t="str">
        <f>VLOOKUP(B54,テーブル!$A$3:$C$6,2,0)</f>
        <v>チャンス</v>
      </c>
      <c r="D54" s="13">
        <v>102</v>
      </c>
      <c r="E54" s="13" t="str">
        <f>VLOOKUP(D54,テーブル!$E$3:$G$12,2,0)</f>
        <v>商品Ｂ</v>
      </c>
      <c r="F54" s="13">
        <v>5</v>
      </c>
      <c r="G54" s="11">
        <f>ROUND(VLOOKUP(D54,テーブル!$E$3:$G$12,3,0)*(1-VLOOKUP(B54,テーブル!$A$3:$C$6,3,0))*F54,0)</f>
        <v>1186</v>
      </c>
    </row>
    <row r="55" spans="1:7">
      <c r="A55" s="40">
        <v>45854</v>
      </c>
      <c r="B55" s="23">
        <v>1004</v>
      </c>
      <c r="C55" s="23" t="str">
        <f>VLOOKUP(B55,テーブル!$A$3:$C$6,2,0)</f>
        <v>スタート</v>
      </c>
      <c r="D55" s="13">
        <v>110</v>
      </c>
      <c r="E55" s="13" t="str">
        <f>VLOOKUP(D55,テーブル!$E$3:$G$12,2,0)</f>
        <v>商品Ｊ</v>
      </c>
      <c r="F55" s="13">
        <v>71</v>
      </c>
      <c r="G55" s="11">
        <f>ROUND(VLOOKUP(D55,テーブル!$E$3:$G$12,3,0)*(1-VLOOKUP(B55,テーブル!$A$3:$C$6,3,0))*F55,0)</f>
        <v>12518</v>
      </c>
    </row>
    <row r="56" spans="1:7">
      <c r="A56" s="40">
        <v>45856</v>
      </c>
      <c r="B56" s="23">
        <v>1004</v>
      </c>
      <c r="C56" s="23" t="str">
        <f>VLOOKUP(B56,テーブル!$A$3:$C$6,2,0)</f>
        <v>スタート</v>
      </c>
      <c r="D56" s="13">
        <v>106</v>
      </c>
      <c r="E56" s="13" t="str">
        <f>VLOOKUP(D56,テーブル!$E$3:$G$12,2,0)</f>
        <v>商品Ｆ</v>
      </c>
      <c r="F56" s="13">
        <v>88</v>
      </c>
      <c r="G56" s="11">
        <f>ROUND(VLOOKUP(D56,テーブル!$E$3:$G$12,3,0)*(1-VLOOKUP(B56,テーブル!$A$3:$C$6,3,0))*F56,0)</f>
        <v>24184</v>
      </c>
    </row>
    <row r="57" spans="1:7">
      <c r="A57" s="40">
        <v>45858</v>
      </c>
      <c r="B57" s="23">
        <v>1003</v>
      </c>
      <c r="C57" s="23" t="str">
        <f>VLOOKUP(B57,テーブル!$A$3:$C$6,2,0)</f>
        <v>トップ</v>
      </c>
      <c r="D57" s="13">
        <v>108</v>
      </c>
      <c r="E57" s="13" t="str">
        <f>VLOOKUP(D57,テーブル!$E$3:$G$12,2,0)</f>
        <v>商品Ｈ</v>
      </c>
      <c r="F57" s="13">
        <v>22</v>
      </c>
      <c r="G57" s="11">
        <f>ROUND(VLOOKUP(D57,テーブル!$E$3:$G$12,3,0)*(1-VLOOKUP(B57,テーブル!$A$3:$C$6,3,0))*F57,0)</f>
        <v>4770</v>
      </c>
    </row>
    <row r="58" spans="1:7">
      <c r="A58" s="40">
        <v>45860</v>
      </c>
      <c r="B58" s="23">
        <v>1003</v>
      </c>
      <c r="C58" s="23" t="str">
        <f>VLOOKUP(B58,テーブル!$A$3:$C$6,2,0)</f>
        <v>トップ</v>
      </c>
      <c r="D58" s="13">
        <v>102</v>
      </c>
      <c r="E58" s="13" t="str">
        <f>VLOOKUP(D58,テーブル!$E$3:$G$12,2,0)</f>
        <v>商品Ｂ</v>
      </c>
      <c r="F58" s="13">
        <v>24</v>
      </c>
      <c r="G58" s="11">
        <f>ROUND(VLOOKUP(D58,テーブル!$E$3:$G$12,3,0)*(1-VLOOKUP(B58,テーブル!$A$3:$C$6,3,0))*F58,0)</f>
        <v>5750</v>
      </c>
    </row>
    <row r="59" spans="1:7">
      <c r="A59" s="40">
        <v>45860</v>
      </c>
      <c r="B59" s="23">
        <v>1003</v>
      </c>
      <c r="C59" s="23" t="str">
        <f>VLOOKUP(B59,テーブル!$A$3:$C$6,2,0)</f>
        <v>トップ</v>
      </c>
      <c r="D59" s="13">
        <v>110</v>
      </c>
      <c r="E59" s="13" t="str">
        <f>VLOOKUP(D59,テーブル!$E$3:$G$12,2,0)</f>
        <v>商品Ｊ</v>
      </c>
      <c r="F59" s="13">
        <v>52</v>
      </c>
      <c r="G59" s="11">
        <f>ROUND(VLOOKUP(D59,テーブル!$E$3:$G$12,3,0)*(1-VLOOKUP(B59,テーブル!$A$3:$C$6,3,0))*F59,0)</f>
        <v>9215</v>
      </c>
    </row>
    <row r="60" spans="1:7" ht="14.25" thickBot="1">
      <c r="A60" s="41">
        <v>45867</v>
      </c>
      <c r="B60" s="24">
        <v>1003</v>
      </c>
      <c r="C60" s="24" t="str">
        <f>VLOOKUP(B60,テーブル!$A$3:$C$6,2,0)</f>
        <v>トップ</v>
      </c>
      <c r="D60" s="6">
        <v>107</v>
      </c>
      <c r="E60" s="6" t="str">
        <f>VLOOKUP(D60,テーブル!$E$3:$G$12,2,0)</f>
        <v>商品Ｇ</v>
      </c>
      <c r="F60" s="6">
        <v>59</v>
      </c>
      <c r="G60" s="15">
        <f>ROUND(VLOOKUP(D60,テーブル!$E$3:$G$12,3,0)*(1-VLOOKUP(B60,テーブル!$A$3:$C$6,3,0))*F60,0)</f>
        <v>6133</v>
      </c>
    </row>
  </sheetData>
  <sortState xmlns:xlrd2="http://schemas.microsoft.com/office/spreadsheetml/2017/richdata2" ref="A2:G60">
    <sortCondition ref="A2:A60"/>
    <sortCondition ref="B2:B60"/>
  </sortState>
  <phoneticPr fontId="1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B2EEA-9C07-484C-8D62-C7827EF8A785}">
  <dimension ref="A1:AC26"/>
  <sheetViews>
    <sheetView zoomScaleNormal="100" workbookViewId="0">
      <selection sqref="A1:C1"/>
    </sheetView>
  </sheetViews>
  <sheetFormatPr defaultRowHeight="13.5"/>
  <cols>
    <col min="1" max="3" width="9.5" style="1" bestFit="1" customWidth="1"/>
    <col min="4" max="4" width="5.625" style="1" customWidth="1"/>
    <col min="5" max="6" width="7.5" style="1" bestFit="1" customWidth="1"/>
    <col min="7" max="12" width="9.5" style="1" bestFit="1" customWidth="1"/>
    <col min="13" max="13" width="9" style="1"/>
    <col min="14" max="14" width="7.5" style="1" bestFit="1" customWidth="1"/>
    <col min="15" max="17" width="9.5" style="1" bestFit="1" customWidth="1"/>
    <col min="18" max="18" width="9" style="1"/>
    <col min="19" max="19" width="7.5" style="1" bestFit="1" customWidth="1"/>
    <col min="20" max="20" width="9.5" style="1" bestFit="1" customWidth="1"/>
    <col min="21" max="21" width="7.5" style="1" bestFit="1" customWidth="1"/>
    <col min="22" max="22" width="8.5" style="1" bestFit="1" customWidth="1"/>
    <col min="23" max="23" width="9.5" style="1" bestFit="1" customWidth="1"/>
    <col min="24" max="24" width="9" style="1" customWidth="1"/>
    <col min="25" max="25" width="48.25" style="1" bestFit="1" customWidth="1"/>
    <col min="26" max="26" width="7.5" style="1" bestFit="1" customWidth="1"/>
    <col min="27" max="27" width="11.625" style="1" bestFit="1" customWidth="1"/>
    <col min="28" max="28" width="10.5" style="1" bestFit="1" customWidth="1"/>
    <col min="29" max="29" width="5.5" style="1" bestFit="1" customWidth="1"/>
    <col min="30" max="16384" width="9" style="1"/>
  </cols>
  <sheetData>
    <row r="1" spans="1:29" ht="14.25" thickBot="1">
      <c r="A1" s="52" t="s">
        <v>24</v>
      </c>
      <c r="B1" s="52"/>
      <c r="C1" s="52"/>
      <c r="E1" s="52" t="s">
        <v>17</v>
      </c>
      <c r="F1" s="52"/>
      <c r="G1" s="52"/>
      <c r="H1" s="52"/>
      <c r="I1" s="52"/>
      <c r="J1" s="52"/>
      <c r="K1" s="52"/>
      <c r="L1" s="52"/>
      <c r="N1" s="51" t="s">
        <v>32</v>
      </c>
      <c r="O1" s="51"/>
      <c r="P1" s="51"/>
      <c r="Q1" s="51"/>
      <c r="S1" s="51" t="s">
        <v>51</v>
      </c>
      <c r="T1" s="51"/>
      <c r="U1" s="51"/>
      <c r="V1" s="51"/>
      <c r="W1" s="51"/>
    </row>
    <row r="2" spans="1:29">
      <c r="A2" s="2" t="s">
        <v>39</v>
      </c>
      <c r="B2" s="3" t="s">
        <v>40</v>
      </c>
      <c r="C2" s="4" t="s">
        <v>41</v>
      </c>
      <c r="E2" s="43"/>
      <c r="F2" s="44"/>
      <c r="G2" s="53" t="s">
        <v>3</v>
      </c>
      <c r="H2" s="53"/>
      <c r="I2" s="53"/>
      <c r="J2" s="54" t="s">
        <v>31</v>
      </c>
      <c r="K2" s="54"/>
      <c r="L2" s="55"/>
      <c r="N2" s="42" t="s">
        <v>18</v>
      </c>
      <c r="O2" s="3" t="s">
        <v>39</v>
      </c>
      <c r="P2" s="3" t="s">
        <v>40</v>
      </c>
      <c r="Q2" s="4" t="s">
        <v>41</v>
      </c>
      <c r="S2" s="2" t="s">
        <v>25</v>
      </c>
      <c r="T2" s="3" t="s">
        <v>29</v>
      </c>
      <c r="U2" s="3" t="s">
        <v>26</v>
      </c>
      <c r="V2" s="3" t="s">
        <v>31</v>
      </c>
      <c r="W2" s="4" t="s">
        <v>27</v>
      </c>
      <c r="Y2" s="29" t="s">
        <v>52</v>
      </c>
      <c r="Z2" s="30">
        <f>DCOUNT(愛知支店!$A$1:$G$71,1,集計!AA5:AC7)</f>
        <v>24</v>
      </c>
    </row>
    <row r="3" spans="1:29" ht="14.25" thickBot="1">
      <c r="A3" s="5">
        <f ca="1">COUNT(INDIRECT(A2&amp;"!A:A"))</f>
        <v>84</v>
      </c>
      <c r="B3" s="6">
        <f ca="1">COUNT(INDIRECT(B2&amp;"!A:A"))</f>
        <v>70</v>
      </c>
      <c r="C3" s="7">
        <f ca="1">COUNT(INDIRECT(C2&amp;"!A:A"))</f>
        <v>59</v>
      </c>
      <c r="E3" s="45" t="s">
        <v>22</v>
      </c>
      <c r="F3" s="46" t="s">
        <v>0</v>
      </c>
      <c r="G3" s="8" t="s">
        <v>39</v>
      </c>
      <c r="H3" s="8" t="s">
        <v>40</v>
      </c>
      <c r="I3" s="8" t="s">
        <v>41</v>
      </c>
      <c r="J3" s="8" t="s">
        <v>39</v>
      </c>
      <c r="K3" s="8" t="s">
        <v>40</v>
      </c>
      <c r="L3" s="9" t="s">
        <v>41</v>
      </c>
      <c r="N3" s="47" t="s">
        <v>45</v>
      </c>
      <c r="O3" s="33">
        <f ca="1">SUMPRODUCT((MONTH(INDIRECT(O$2&amp;"!$A$2:$A$"&amp;A$3+1))=VALUE(LEFT($N3,1)))*1,INDIRECT(O$2&amp;"!$g$2:$g$"&amp;A$3+1))</f>
        <v>248913</v>
      </c>
      <c r="P3" s="33">
        <f t="shared" ref="P3:Q5" ca="1" si="0">SUMPRODUCT((MONTH(INDIRECT(P$2&amp;"!$A$2:$A$"&amp;B$3+1))=VALUE(LEFT($N3,1)))*1,INDIRECT(P$2&amp;"!$g$2:$g$"&amp;B$3+1))</f>
        <v>152399</v>
      </c>
      <c r="Q3" s="34">
        <f t="shared" ca="1" si="0"/>
        <v>199938</v>
      </c>
      <c r="S3" s="12">
        <v>1001</v>
      </c>
      <c r="T3" s="13" t="str">
        <f>VLOOKUP(S3,テーブル!$A$3:$C$6,2,0)</f>
        <v>チャンス</v>
      </c>
      <c r="U3" s="10">
        <f>DSUM(静岡支店!$A$1:$G$85,U$2,$S$8:$S$9)+DSUM(愛知支店!$A$1:$G$71,U$2,$S$8:$S$9)+DSUM(広島支店!$A$1:$G$60,U$2,$S$8:$S$9)</f>
        <v>2473</v>
      </c>
      <c r="V3" s="10">
        <f>DSUM(静岡支店!$A$1:$G$85,V$2,$S$8:$S$9)+DSUM(愛知支店!$A$1:$G$71,V$2,$S$8:$S$9)+DSUM(広島支店!$A$1:$G$60,V$2,$S$8:$S$9)</f>
        <v>468109</v>
      </c>
      <c r="W3" s="25">
        <f>V3/SUM($V$3:$V$6)</f>
        <v>0.25795762765102714</v>
      </c>
      <c r="Y3" s="5" t="s">
        <v>37</v>
      </c>
      <c r="Z3" s="7" t="str">
        <f>DGET(愛知支店!$A$1:$G$71,5,AA8:AA9)</f>
        <v>商品Ａ</v>
      </c>
    </row>
    <row r="4" spans="1:29" ht="14.25" thickBot="1">
      <c r="E4" s="12">
        <v>101</v>
      </c>
      <c r="F4" s="13" t="str">
        <f>VLOOKUP(E4,テーブル!$E$3:$G$12,2,0)</f>
        <v>商品Ａ</v>
      </c>
      <c r="G4" s="10">
        <f ca="1">SUMIF(INDIRECT(G$3&amp;"!D2:D"&amp;A$3+1),$E4,INDIRECT(G$3&amp;"!F2:F"&amp;A$3+1))</f>
        <v>622</v>
      </c>
      <c r="H4" s="10">
        <f t="shared" ref="H4:I13" ca="1" si="1">SUMIF(INDIRECT(H$3&amp;"!D2:D"&amp;B$3+1),$E4,INDIRECT(H$3&amp;"!F2:F"&amp;B$3+1))</f>
        <v>617</v>
      </c>
      <c r="I4" s="10">
        <f t="shared" ca="1" si="1"/>
        <v>130</v>
      </c>
      <c r="J4" s="10">
        <f ca="1">SUMIF(INDIRECT(J$3&amp;"!D2:D"&amp;A$3+1),$E4,INDIRECT(J$3&amp;"!G2:G"&amp;A$3+1))</f>
        <v>178922</v>
      </c>
      <c r="K4" s="10">
        <f t="shared" ref="K4:L13" ca="1" si="2">SUMIF(INDIRECT(K$3&amp;"!D2:D"&amp;B$3+1),$E4,INDIRECT(K$3&amp;"!G2:G"&amp;B$3+1))</f>
        <v>177201</v>
      </c>
      <c r="L4" s="11">
        <f t="shared" ca="1" si="2"/>
        <v>37540</v>
      </c>
      <c r="N4" s="47" t="s">
        <v>46</v>
      </c>
      <c r="O4" s="33">
        <f t="shared" ref="O4:O5" ca="1" si="3">SUMPRODUCT((MONTH(INDIRECT(O$2&amp;"!$A$2:$A$"&amp;A$3+1))=VALUE(LEFT($N4,1)))*1,INDIRECT(O$2&amp;"!$g$2:$g$"&amp;A$3+1))</f>
        <v>250497</v>
      </c>
      <c r="P4" s="33">
        <f t="shared" ca="1" si="0"/>
        <v>181081</v>
      </c>
      <c r="Q4" s="34">
        <f t="shared" ca="1" si="0"/>
        <v>115868</v>
      </c>
      <c r="S4" s="12">
        <v>1002</v>
      </c>
      <c r="T4" s="13" t="str">
        <f>VLOOKUP(S4,テーブル!$A$3:$C$6,2,0)</f>
        <v>ビッグ</v>
      </c>
      <c r="U4" s="10">
        <f>DSUM(静岡支店!$A$1:$G$85,U$2,$T$8:$T$9)+DSUM(愛知支店!$A$1:$G$71,U$2,$T$8:$T$9)+DSUM(広島支店!$A$1:$G$60,U$2,$T$8:$T$9)</f>
        <v>2499</v>
      </c>
      <c r="V4" s="10">
        <f>DSUM(静岡支店!$A$1:$G$85,V$2,$T$8:$T$9)+DSUM(愛知支店!$A$1:$G$71,V$2,$T$8:$T$9)+DSUM(広島支店!$A$1:$G$60,V$2,$T$8:$T$9)</f>
        <v>444297</v>
      </c>
      <c r="W4" s="25">
        <f>V4/SUM($V$3:$V$6)</f>
        <v>0.24483571153827077</v>
      </c>
      <c r="Y4" s="37"/>
    </row>
    <row r="5" spans="1:29" ht="14.25" thickBot="1">
      <c r="E5" s="12">
        <v>102</v>
      </c>
      <c r="F5" s="13" t="str">
        <f>VLOOKUP(E5,テーブル!$E$3:$G$12,2,0)</f>
        <v>商品Ｂ</v>
      </c>
      <c r="G5" s="10">
        <f t="shared" ref="G5:G13" ca="1" si="4">SUMIF(INDIRECT(G$3&amp;"!D2:D"&amp;A$3+1),$E5,INDIRECT(G$3&amp;"!F2:F"&amp;A$3+1))</f>
        <v>399</v>
      </c>
      <c r="H5" s="10">
        <f t="shared" ca="1" si="1"/>
        <v>141</v>
      </c>
      <c r="I5" s="10">
        <f t="shared" ca="1" si="1"/>
        <v>204</v>
      </c>
      <c r="J5" s="10">
        <f t="shared" ref="J5:J13" ca="1" si="5">SUMIF(INDIRECT(J$3&amp;"!D2:D"&amp;A$3+1),$E5,INDIRECT(J$3&amp;"!G2:G"&amp;A$3+1))</f>
        <v>94776</v>
      </c>
      <c r="K5" s="10">
        <f t="shared" ca="1" si="2"/>
        <v>33476</v>
      </c>
      <c r="L5" s="11">
        <f t="shared" ca="1" si="2"/>
        <v>48628</v>
      </c>
      <c r="N5" s="48" t="s">
        <v>47</v>
      </c>
      <c r="O5" s="35">
        <f t="shared" ca="1" si="3"/>
        <v>220081</v>
      </c>
      <c r="P5" s="35">
        <f t="shared" ca="1" si="0"/>
        <v>295983</v>
      </c>
      <c r="Q5" s="36">
        <f t="shared" ca="1" si="0"/>
        <v>149914</v>
      </c>
      <c r="S5" s="12">
        <v>1003</v>
      </c>
      <c r="T5" s="13" t="str">
        <f>VLOOKUP(S5,テーブル!$A$3:$C$6,2,0)</f>
        <v>トップ</v>
      </c>
      <c r="U5" s="10">
        <f>DSUM(静岡支店!$A$1:$G$85,U$2,$U$8:$U$9)+DSUM(愛知支店!$A$1:$G$71,U$2,$U$8:$U$9)+DSUM(広島支店!$A$1:$G$60,U$2,$U$8:$U$9)</f>
        <v>2450</v>
      </c>
      <c r="V5" s="10">
        <f>DSUM(静岡支店!$A$1:$G$85,V$2,$U$8:$U$9)+DSUM(愛知支店!$A$1:$G$71,V$2,$U$8:$U$9)+DSUM(広島支店!$A$1:$G$60,V$2,$U$8:$U$9)</f>
        <v>423198</v>
      </c>
      <c r="W5" s="25">
        <f>V5/SUM($V$3:$V$6)</f>
        <v>0.23320882979532412</v>
      </c>
      <c r="AA5" s="2" t="s">
        <v>34</v>
      </c>
      <c r="AB5" s="3" t="s">
        <v>34</v>
      </c>
      <c r="AC5" s="4" t="s">
        <v>35</v>
      </c>
    </row>
    <row r="6" spans="1:29" ht="14.25" thickBot="1">
      <c r="E6" s="12">
        <v>103</v>
      </c>
      <c r="F6" s="13" t="str">
        <f>VLOOKUP(E6,テーブル!$E$3:$G$12,2,0)</f>
        <v>商品Ｃ</v>
      </c>
      <c r="G6" s="10">
        <f t="shared" ca="1" si="4"/>
        <v>533</v>
      </c>
      <c r="H6" s="10">
        <f t="shared" ca="1" si="1"/>
        <v>310</v>
      </c>
      <c r="I6" s="10">
        <f t="shared" ca="1" si="1"/>
        <v>292</v>
      </c>
      <c r="J6" s="10">
        <f t="shared" ca="1" si="5"/>
        <v>59123</v>
      </c>
      <c r="K6" s="10">
        <f t="shared" ca="1" si="2"/>
        <v>34319</v>
      </c>
      <c r="L6" s="11">
        <f t="shared" ca="1" si="2"/>
        <v>32255</v>
      </c>
      <c r="S6" s="5">
        <v>1004</v>
      </c>
      <c r="T6" s="6" t="str">
        <f>VLOOKUP(S6,テーブル!$A$3:$C$6,2,0)</f>
        <v>スタート</v>
      </c>
      <c r="U6" s="14">
        <f>DSUM(静岡支店!$A$1:$G$85,U$2,$V$8:$V$9)+DSUM(愛知支店!$A$1:$G$71,U$2,$V$8:$V$9)+DSUM(広島支店!$A$1:$G$60,U$2,$V$8:$V$9)</f>
        <v>2709</v>
      </c>
      <c r="V6" s="14">
        <f>DSUM(静岡支店!$A$1:$G$85,V$2,$V$8:$V$9)+DSUM(愛知支店!$A$1:$G$71,V$2,$V$8:$V$9)+DSUM(広島支店!$A$1:$G$60,V$2,$V$8:$V$9)</f>
        <v>479070</v>
      </c>
      <c r="W6" s="26">
        <f>V6/SUM($V$3:$V$6)</f>
        <v>0.26399783101537799</v>
      </c>
      <c r="AA6" s="12" t="s">
        <v>48</v>
      </c>
      <c r="AB6" s="13" t="s">
        <v>49</v>
      </c>
      <c r="AC6" s="16"/>
    </row>
    <row r="7" spans="1:29" ht="14.25" thickBot="1">
      <c r="E7" s="12">
        <v>104</v>
      </c>
      <c r="F7" s="13" t="str">
        <f>VLOOKUP(E7,テーブル!$E$3:$G$12,2,0)</f>
        <v>商品Ｄ</v>
      </c>
      <c r="G7" s="10">
        <f t="shared" ca="1" si="4"/>
        <v>458</v>
      </c>
      <c r="H7" s="10">
        <f t="shared" ca="1" si="1"/>
        <v>342</v>
      </c>
      <c r="I7" s="10">
        <f t="shared" ca="1" si="1"/>
        <v>296</v>
      </c>
      <c r="J7" s="10">
        <f t="shared" ca="1" si="5"/>
        <v>49509</v>
      </c>
      <c r="K7" s="10">
        <f t="shared" ca="1" si="2"/>
        <v>36738</v>
      </c>
      <c r="L7" s="11">
        <f t="shared" ca="1" si="2"/>
        <v>32008</v>
      </c>
      <c r="AA7" s="5"/>
      <c r="AB7" s="6"/>
      <c r="AC7" s="7" t="s">
        <v>36</v>
      </c>
    </row>
    <row r="8" spans="1:29">
      <c r="E8" s="12">
        <v>105</v>
      </c>
      <c r="F8" s="13" t="str">
        <f>VLOOKUP(E8,テーブル!$E$3:$G$12,2,0)</f>
        <v>商品Ｅ</v>
      </c>
      <c r="G8" s="10">
        <f t="shared" ca="1" si="4"/>
        <v>323</v>
      </c>
      <c r="H8" s="10">
        <f t="shared" ca="1" si="1"/>
        <v>457</v>
      </c>
      <c r="I8" s="10">
        <f t="shared" ca="1" si="1"/>
        <v>235</v>
      </c>
      <c r="J8" s="10">
        <f t="shared" ca="1" si="5"/>
        <v>34543</v>
      </c>
      <c r="K8" s="10">
        <f t="shared" ca="1" si="2"/>
        <v>48983</v>
      </c>
      <c r="L8" s="11">
        <f t="shared" ca="1" si="2"/>
        <v>25224</v>
      </c>
      <c r="S8" s="2" t="s">
        <v>19</v>
      </c>
      <c r="T8" s="2" t="s">
        <v>19</v>
      </c>
      <c r="U8" s="2" t="s">
        <v>19</v>
      </c>
      <c r="V8" s="49" t="s">
        <v>19</v>
      </c>
      <c r="AA8" s="32" t="s">
        <v>38</v>
      </c>
    </row>
    <row r="9" spans="1:29" ht="14.25" thickBot="1">
      <c r="E9" s="12">
        <v>106</v>
      </c>
      <c r="F9" s="13" t="str">
        <f>VLOOKUP(E9,テーブル!$E$3:$G$12,2,0)</f>
        <v>商品Ｆ</v>
      </c>
      <c r="G9" s="10">
        <f t="shared" ca="1" si="4"/>
        <v>328</v>
      </c>
      <c r="H9" s="10">
        <f t="shared" ca="1" si="1"/>
        <v>142</v>
      </c>
      <c r="I9" s="10">
        <f t="shared" ca="1" si="1"/>
        <v>315</v>
      </c>
      <c r="J9" s="10">
        <f t="shared" ca="1" si="5"/>
        <v>89533</v>
      </c>
      <c r="K9" s="10">
        <f t="shared" ca="1" si="2"/>
        <v>38975</v>
      </c>
      <c r="L9" s="11">
        <f t="shared" ca="1" si="2"/>
        <v>86167</v>
      </c>
      <c r="S9" s="5">
        <v>1001</v>
      </c>
      <c r="T9" s="5">
        <v>1002</v>
      </c>
      <c r="U9" s="5">
        <v>1003</v>
      </c>
      <c r="V9" s="50">
        <v>1004</v>
      </c>
      <c r="AA9" s="31">
        <f>MAX(愛知支店!G2:G71)</f>
        <v>28524</v>
      </c>
    </row>
    <row r="10" spans="1:29">
      <c r="E10" s="12">
        <v>107</v>
      </c>
      <c r="F10" s="13" t="str">
        <f>VLOOKUP(E10,テーブル!$E$3:$G$12,2,0)</f>
        <v>商品Ｇ</v>
      </c>
      <c r="G10" s="10">
        <f t="shared" ca="1" si="4"/>
        <v>538</v>
      </c>
      <c r="H10" s="10">
        <f t="shared" ca="1" si="1"/>
        <v>531</v>
      </c>
      <c r="I10" s="10">
        <f t="shared" ca="1" si="1"/>
        <v>181</v>
      </c>
      <c r="J10" s="10">
        <f t="shared" ca="1" si="5"/>
        <v>55138</v>
      </c>
      <c r="K10" s="10">
        <f t="shared" ca="1" si="2"/>
        <v>54698</v>
      </c>
      <c r="L10" s="11">
        <f t="shared" ca="1" si="2"/>
        <v>18779</v>
      </c>
    </row>
    <row r="11" spans="1:29">
      <c r="E11" s="12">
        <v>108</v>
      </c>
      <c r="F11" s="13" t="str">
        <f>VLOOKUP(E11,テーブル!$E$3:$G$12,2,0)</f>
        <v>商品Ｈ</v>
      </c>
      <c r="G11" s="10">
        <f t="shared" ca="1" si="4"/>
        <v>243</v>
      </c>
      <c r="H11" s="10">
        <f t="shared" ca="1" si="1"/>
        <v>282</v>
      </c>
      <c r="I11" s="10">
        <f t="shared" ca="1" si="1"/>
        <v>316</v>
      </c>
      <c r="J11" s="10">
        <f t="shared" ca="1" si="5"/>
        <v>52233</v>
      </c>
      <c r="K11" s="10">
        <f t="shared" ca="1" si="2"/>
        <v>60530</v>
      </c>
      <c r="L11" s="11">
        <f t="shared" ca="1" si="2"/>
        <v>67961</v>
      </c>
    </row>
    <row r="12" spans="1:29">
      <c r="E12" s="12">
        <v>109</v>
      </c>
      <c r="F12" s="13" t="str">
        <f>VLOOKUP(E12,テーブル!$E$3:$G$12,2,0)</f>
        <v>商品Ｉ</v>
      </c>
      <c r="G12" s="10">
        <f t="shared" ca="1" si="4"/>
        <v>226</v>
      </c>
      <c r="H12" s="10">
        <f t="shared" ca="1" si="1"/>
        <v>118</v>
      </c>
      <c r="I12" s="10">
        <f t="shared" ca="1" si="1"/>
        <v>118</v>
      </c>
      <c r="J12" s="10">
        <f t="shared" ca="1" si="5"/>
        <v>56062</v>
      </c>
      <c r="K12" s="10">
        <f t="shared" ca="1" si="2"/>
        <v>29331</v>
      </c>
      <c r="L12" s="11">
        <f t="shared" ca="1" si="2"/>
        <v>29377</v>
      </c>
    </row>
    <row r="13" spans="1:29">
      <c r="E13" s="12">
        <v>110</v>
      </c>
      <c r="F13" s="13" t="str">
        <f>VLOOKUP(E13,テーブル!$E$3:$G$12,2,0)</f>
        <v>商品Ｊ</v>
      </c>
      <c r="G13" s="10">
        <f t="shared" ca="1" si="4"/>
        <v>282</v>
      </c>
      <c r="H13" s="10">
        <f t="shared" ca="1" si="1"/>
        <v>653</v>
      </c>
      <c r="I13" s="10">
        <f t="shared" ca="1" si="1"/>
        <v>499</v>
      </c>
      <c r="J13" s="10">
        <f t="shared" ca="1" si="5"/>
        <v>49652</v>
      </c>
      <c r="K13" s="10">
        <f t="shared" ca="1" si="2"/>
        <v>115212</v>
      </c>
      <c r="L13" s="11">
        <f t="shared" ca="1" si="2"/>
        <v>87781</v>
      </c>
      <c r="X13" s="27"/>
    </row>
    <row r="14" spans="1:29">
      <c r="E14" s="12"/>
      <c r="F14" s="13"/>
      <c r="G14" s="13"/>
      <c r="H14" s="13"/>
      <c r="I14" s="13"/>
      <c r="J14" s="13"/>
      <c r="K14" s="13"/>
      <c r="L14" s="16"/>
      <c r="X14" s="27"/>
    </row>
    <row r="15" spans="1:29" ht="14.25" thickBot="1">
      <c r="E15" s="5"/>
      <c r="F15" s="17" t="s">
        <v>16</v>
      </c>
      <c r="G15" s="14">
        <f ca="1">SUM(G4:G13)</f>
        <v>3952</v>
      </c>
      <c r="H15" s="14">
        <f t="shared" ref="H15:L15" ca="1" si="6">SUM(H4:H13)</f>
        <v>3593</v>
      </c>
      <c r="I15" s="14">
        <f t="shared" ca="1" si="6"/>
        <v>2586</v>
      </c>
      <c r="J15" s="14">
        <f t="shared" ca="1" si="6"/>
        <v>719491</v>
      </c>
      <c r="K15" s="14">
        <f t="shared" ca="1" si="6"/>
        <v>629463</v>
      </c>
      <c r="L15" s="15">
        <f t="shared" ca="1" si="6"/>
        <v>465720</v>
      </c>
      <c r="X15" s="28"/>
    </row>
    <row r="16" spans="1:29">
      <c r="S16" s="27"/>
      <c r="T16" s="27"/>
      <c r="W16" s="27"/>
      <c r="X16" s="28"/>
    </row>
    <row r="17" spans="1:24">
      <c r="S17" s="27"/>
      <c r="T17" s="27"/>
      <c r="W17" s="27"/>
      <c r="X17" s="28"/>
    </row>
    <row r="18" spans="1:24">
      <c r="S18" s="28"/>
      <c r="T18" s="28"/>
      <c r="U18" s="28"/>
      <c r="V18" s="28"/>
      <c r="W18" s="28"/>
      <c r="X18" s="28"/>
    </row>
    <row r="19" spans="1:24">
      <c r="S19" s="28"/>
      <c r="T19" s="28"/>
      <c r="U19" s="28"/>
      <c r="V19" s="28"/>
      <c r="W19" s="28"/>
    </row>
    <row r="20" spans="1:24">
      <c r="S20" s="28"/>
      <c r="T20" s="28"/>
      <c r="U20" s="28"/>
      <c r="V20" s="28"/>
      <c r="W20" s="28"/>
    </row>
    <row r="21" spans="1:24">
      <c r="S21" s="28"/>
      <c r="T21" s="28"/>
      <c r="U21" s="28"/>
      <c r="V21" s="28"/>
      <c r="W21" s="28"/>
    </row>
    <row r="22" spans="1:24">
      <c r="U22" s="28"/>
      <c r="V22" s="28"/>
    </row>
    <row r="23" spans="1:24">
      <c r="U23" s="28"/>
      <c r="V23" s="28"/>
    </row>
    <row r="24" spans="1:24">
      <c r="U24" s="28"/>
      <c r="V24" s="28"/>
    </row>
    <row r="25" spans="1:24">
      <c r="U25" s="28"/>
      <c r="V25" s="28"/>
    </row>
    <row r="26" spans="1:24">
      <c r="A26" s="1" t="s">
        <v>28</v>
      </c>
    </row>
  </sheetData>
  <dataConsolidate topLabels="1">
    <dataRefs count="3">
      <dataRef ref="A2:F71" sheet="愛知支店"/>
      <dataRef ref="A2:F60" sheet="広島支店"/>
      <dataRef ref="A2:F85" sheet="静岡支店"/>
    </dataRefs>
  </dataConsolidate>
  <mergeCells count="6">
    <mergeCell ref="S1:W1"/>
    <mergeCell ref="A1:C1"/>
    <mergeCell ref="N1:Q1"/>
    <mergeCell ref="G2:I2"/>
    <mergeCell ref="J2:L2"/>
    <mergeCell ref="E1:L1"/>
  </mergeCells>
  <phoneticPr fontId="1"/>
  <pageMargins left="0.7" right="0.7" top="0.75" bottom="0.75" header="0.3" footer="0.3"/>
  <pageSetup paperSize="9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テーブル</vt:lpstr>
      <vt:lpstr>静岡支店</vt:lpstr>
      <vt:lpstr>愛知支店</vt:lpstr>
      <vt:lpstr>広島支店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統括本部 検定担当</cp:lastModifiedBy>
  <dcterms:created xsi:type="dcterms:W3CDTF">2015-06-05T18:19:34Z</dcterms:created>
  <dcterms:modified xsi:type="dcterms:W3CDTF">2024-12-25T07:22:16Z</dcterms:modified>
</cp:coreProperties>
</file>