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表計算\SPS_202302\"/>
    </mc:Choice>
  </mc:AlternateContent>
  <xr:revisionPtr revIDLastSave="0" documentId="13_ncr:1_{51C036A8-0A75-4DE2-A270-6FD69CD67E78}" xr6:coauthVersionLast="47" xr6:coauthVersionMax="47" xr10:uidLastSave="{00000000-0000-0000-0000-000000000000}"/>
  <bookViews>
    <workbookView xWindow="7770" yWindow="45" windowWidth="14430" windowHeight="15630" xr2:uid="{00000000-000D-0000-FFFF-FFFF00000000}"/>
  </bookViews>
  <sheets>
    <sheet name="テーブル" sheetId="1" r:id="rId1"/>
    <sheet name="上期" sheetId="2" r:id="rId2"/>
    <sheet name="下期" sheetId="3" r:id="rId3"/>
    <sheet name="計算表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H6" i="2" s="1"/>
  <c r="G7" i="2"/>
  <c r="G8" i="2"/>
  <c r="G9" i="2"/>
  <c r="G10" i="2"/>
  <c r="G11" i="2"/>
  <c r="H11" i="2" s="1"/>
  <c r="G12" i="2"/>
  <c r="G13" i="2"/>
  <c r="G14" i="2"/>
  <c r="G15" i="2"/>
  <c r="G16" i="2"/>
  <c r="G17" i="2"/>
  <c r="G18" i="2"/>
  <c r="H18" i="2" s="1"/>
  <c r="G19" i="2"/>
  <c r="G20" i="2"/>
  <c r="H20" i="2" s="1"/>
  <c r="G21" i="2"/>
  <c r="G22" i="2"/>
  <c r="G23" i="2"/>
  <c r="G24" i="2"/>
  <c r="H24" i="2" s="1"/>
  <c r="G25" i="2"/>
  <c r="G26" i="2"/>
  <c r="G27" i="2"/>
  <c r="G28" i="2"/>
  <c r="G29" i="2"/>
  <c r="H29" i="2" s="1"/>
  <c r="G30" i="2"/>
  <c r="G31" i="2"/>
  <c r="G32" i="2"/>
  <c r="H32" i="2" s="1"/>
  <c r="G33" i="2"/>
  <c r="G34" i="2"/>
  <c r="H34" i="2" s="1"/>
  <c r="G35" i="2"/>
  <c r="G36" i="2"/>
  <c r="H36" i="2" s="1"/>
  <c r="G37" i="2"/>
  <c r="G3" i="3"/>
  <c r="G4" i="3"/>
  <c r="G5" i="3"/>
  <c r="G6" i="3"/>
  <c r="G7" i="3"/>
  <c r="G8" i="3"/>
  <c r="H8" i="3" s="1"/>
  <c r="G9" i="3"/>
  <c r="G10" i="3"/>
  <c r="G11" i="3"/>
  <c r="G12" i="3"/>
  <c r="G13" i="3"/>
  <c r="G14" i="3"/>
  <c r="H14" i="3" s="1"/>
  <c r="G15" i="3"/>
  <c r="G16" i="3"/>
  <c r="G17" i="3"/>
  <c r="G18" i="3"/>
  <c r="G19" i="3"/>
  <c r="G20" i="3"/>
  <c r="H20" i="3" s="1"/>
  <c r="G21" i="3"/>
  <c r="G22" i="3"/>
  <c r="G23" i="3"/>
  <c r="G24" i="3"/>
  <c r="G25" i="3"/>
  <c r="G26" i="3"/>
  <c r="H26" i="3" s="1"/>
  <c r="G27" i="3"/>
  <c r="G28" i="3"/>
  <c r="G29" i="3"/>
  <c r="G30" i="3"/>
  <c r="G31" i="3"/>
  <c r="G32" i="3"/>
  <c r="H32" i="3" s="1"/>
  <c r="G33" i="3"/>
  <c r="G34" i="3"/>
  <c r="G35" i="3"/>
  <c r="G36" i="3"/>
  <c r="G37" i="3"/>
  <c r="G2" i="3"/>
  <c r="H2" i="3" s="1"/>
  <c r="H10" i="2"/>
  <c r="H22" i="2"/>
  <c r="H26" i="2"/>
  <c r="H30" i="2"/>
  <c r="H14" i="2"/>
  <c r="H19" i="2"/>
  <c r="H23" i="2"/>
  <c r="H33" i="2"/>
  <c r="H35" i="2"/>
  <c r="G2" i="2"/>
  <c r="H2" i="2" s="1"/>
  <c r="I2" i="2" s="1"/>
  <c r="H3" i="2"/>
  <c r="H5" i="2"/>
  <c r="H7" i="2"/>
  <c r="H8" i="2"/>
  <c r="H12" i="2"/>
  <c r="H13" i="2"/>
  <c r="H15" i="2"/>
  <c r="H16" i="2"/>
  <c r="H17" i="2"/>
  <c r="H21" i="2"/>
  <c r="H25" i="2"/>
  <c r="H27" i="2"/>
  <c r="H28" i="2"/>
  <c r="H31" i="2"/>
  <c r="H37" i="2"/>
  <c r="H4" i="3"/>
  <c r="H5" i="3"/>
  <c r="H6" i="3"/>
  <c r="H7" i="3"/>
  <c r="H9" i="3"/>
  <c r="H10" i="3"/>
  <c r="H11" i="3"/>
  <c r="H12" i="3"/>
  <c r="H13" i="3"/>
  <c r="H15" i="3"/>
  <c r="H16" i="3"/>
  <c r="H17" i="3"/>
  <c r="H18" i="3"/>
  <c r="H19" i="3"/>
  <c r="H21" i="3"/>
  <c r="H22" i="3"/>
  <c r="H23" i="3"/>
  <c r="H24" i="3"/>
  <c r="H25" i="3"/>
  <c r="H27" i="3"/>
  <c r="H28" i="3"/>
  <c r="H29" i="3"/>
  <c r="H30" i="3"/>
  <c r="H31" i="3"/>
  <c r="H33" i="3"/>
  <c r="H34" i="3"/>
  <c r="H35" i="3"/>
  <c r="H36" i="3"/>
  <c r="H37" i="3"/>
  <c r="H3" i="3"/>
  <c r="H4" i="2"/>
  <c r="H9" i="2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D37" i="3" l="1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I30" i="3" l="1"/>
  <c r="I14" i="3"/>
  <c r="I18" i="3"/>
  <c r="I26" i="3"/>
  <c r="I34" i="3"/>
  <c r="I22" i="3"/>
  <c r="I33" i="3"/>
  <c r="I25" i="3"/>
  <c r="I17" i="3"/>
  <c r="I37" i="3"/>
  <c r="I29" i="3"/>
  <c r="I21" i="3"/>
  <c r="I36" i="3"/>
  <c r="I32" i="3"/>
  <c r="I28" i="3"/>
  <c r="I24" i="3"/>
  <c r="I20" i="3"/>
  <c r="I16" i="3"/>
  <c r="I35" i="3"/>
  <c r="I31" i="3"/>
  <c r="I27" i="3"/>
  <c r="I23" i="3"/>
  <c r="I19" i="3"/>
  <c r="I15" i="3"/>
  <c r="E39" i="3"/>
  <c r="I34" i="2"/>
  <c r="I30" i="2"/>
  <c r="I26" i="2"/>
  <c r="I22" i="2"/>
  <c r="I18" i="2"/>
  <c r="I14" i="2"/>
  <c r="I37" i="2"/>
  <c r="I33" i="2"/>
  <c r="I29" i="2"/>
  <c r="I25" i="2"/>
  <c r="I21" i="2"/>
  <c r="I32" i="2"/>
  <c r="I20" i="2"/>
  <c r="I36" i="2"/>
  <c r="I28" i="2"/>
  <c r="I16" i="2"/>
  <c r="I35" i="2"/>
  <c r="I31" i="2"/>
  <c r="I27" i="2"/>
  <c r="I23" i="2"/>
  <c r="I19" i="2"/>
  <c r="I15" i="2"/>
  <c r="I17" i="2"/>
  <c r="I24" i="2"/>
  <c r="E39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" i="2"/>
  <c r="D4" i="2"/>
  <c r="D5" i="2"/>
  <c r="D6" i="2"/>
  <c r="D7" i="2"/>
  <c r="D8" i="2"/>
  <c r="D9" i="2"/>
  <c r="D10" i="2"/>
  <c r="D11" i="2"/>
  <c r="D12" i="2"/>
  <c r="D13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2" i="2"/>
  <c r="F39" i="3" l="1"/>
  <c r="F39" i="2"/>
  <c r="I13" i="3" l="1"/>
  <c r="D13" i="3"/>
  <c r="I12" i="3"/>
  <c r="D12" i="3"/>
  <c r="I11" i="3"/>
  <c r="D11" i="3"/>
  <c r="I10" i="3"/>
  <c r="D10" i="3"/>
  <c r="I9" i="3"/>
  <c r="D9" i="3"/>
  <c r="I8" i="3"/>
  <c r="D8" i="3"/>
  <c r="I7" i="3"/>
  <c r="D7" i="3"/>
  <c r="I6" i="3"/>
  <c r="D6" i="3"/>
  <c r="I5" i="3"/>
  <c r="D5" i="3"/>
  <c r="I4" i="3"/>
  <c r="D4" i="3"/>
  <c r="I3" i="3"/>
  <c r="D3" i="3"/>
  <c r="D2" i="3"/>
  <c r="I5" i="2"/>
  <c r="I6" i="2"/>
  <c r="I7" i="2"/>
  <c r="I8" i="2"/>
  <c r="I9" i="2"/>
  <c r="I10" i="2"/>
  <c r="I11" i="2"/>
  <c r="I12" i="2"/>
  <c r="I13" i="2"/>
  <c r="D2" i="2"/>
  <c r="B7" i="4"/>
  <c r="B4" i="4"/>
  <c r="C4" i="4"/>
  <c r="D4" i="4"/>
  <c r="C7" i="4"/>
  <c r="H4" i="4"/>
  <c r="F6" i="4"/>
  <c r="D5" i="4"/>
  <c r="C5" i="4"/>
  <c r="F4" i="4"/>
  <c r="D6" i="4"/>
  <c r="H6" i="4"/>
  <c r="B6" i="4"/>
  <c r="D7" i="4"/>
  <c r="I4" i="4"/>
  <c r="G4" i="4"/>
  <c r="E6" i="4"/>
  <c r="G5" i="4"/>
  <c r="H5" i="4"/>
  <c r="I6" i="4"/>
  <c r="F7" i="4"/>
  <c r="H7" i="4"/>
  <c r="B5" i="4"/>
  <c r="G6" i="4"/>
  <c r="F5" i="4"/>
  <c r="I7" i="4"/>
  <c r="C6" i="4"/>
  <c r="I2" i="3" l="1"/>
  <c r="H39" i="3"/>
  <c r="H39" i="2"/>
  <c r="I4" i="2"/>
  <c r="I3" i="2"/>
  <c r="E5" i="4"/>
  <c r="E7" i="4"/>
  <c r="E4" i="4"/>
  <c r="I5" i="4"/>
  <c r="G7" i="4"/>
  <c r="B9" i="4" l="1"/>
  <c r="C9" i="4"/>
  <c r="D9" i="4"/>
  <c r="F9" i="4"/>
  <c r="J5" i="4"/>
  <c r="K5" i="4"/>
  <c r="G9" i="4"/>
  <c r="M6" i="4"/>
  <c r="J7" i="4"/>
  <c r="K4" i="4"/>
  <c r="J6" i="4"/>
  <c r="L6" i="4"/>
  <c r="L7" i="4"/>
  <c r="H9" i="4"/>
  <c r="L5" i="4"/>
  <c r="K7" i="4"/>
  <c r="L4" i="4"/>
  <c r="K6" i="4"/>
  <c r="J4" i="4"/>
  <c r="I9" i="4"/>
  <c r="I39" i="3"/>
  <c r="M4" i="4"/>
  <c r="M7" i="4"/>
  <c r="M5" i="4"/>
  <c r="E9" i="4"/>
  <c r="I39" i="2"/>
  <c r="P4" i="4" l="1"/>
  <c r="P5" i="4"/>
  <c r="L9" i="4"/>
  <c r="K9" i="4"/>
  <c r="J9" i="4"/>
  <c r="N4" i="4"/>
  <c r="O4" i="4" s="1"/>
  <c r="N5" i="4"/>
  <c r="O5" i="4" s="1"/>
  <c r="P7" i="4"/>
  <c r="N6" i="4"/>
  <c r="O6" i="4" s="1"/>
  <c r="P6" i="4"/>
  <c r="N7" i="4"/>
  <c r="O7" i="4" s="1"/>
  <c r="M9" i="4"/>
  <c r="N9" i="4" l="1"/>
</calcChain>
</file>

<file path=xl/sharedStrings.xml><?xml version="1.0" encoding="utf-8"?>
<sst xmlns="http://schemas.openxmlformats.org/spreadsheetml/2006/main" count="82" uniqueCount="43">
  <si>
    <t>合　計</t>
    <rPh sb="0" eb="1">
      <t>ア</t>
    </rPh>
    <rPh sb="2" eb="3">
      <t>ケイ</t>
    </rPh>
    <phoneticPr fontId="5"/>
  </si>
  <si>
    <t>委託先名</t>
  </si>
  <si>
    <t>委託先名</t>
    <rPh sb="0" eb="2">
      <t>イタク</t>
    </rPh>
    <phoneticPr fontId="2"/>
  </si>
  <si>
    <t>委託数</t>
    <rPh sb="0" eb="2">
      <t>イタク</t>
    </rPh>
    <rPh sb="2" eb="3">
      <t>スウ</t>
    </rPh>
    <phoneticPr fontId="2"/>
  </si>
  <si>
    <t>販売数</t>
    <rPh sb="0" eb="2">
      <t>ハンバイ</t>
    </rPh>
    <rPh sb="2" eb="3">
      <t>スウ</t>
    </rPh>
    <phoneticPr fontId="2"/>
  </si>
  <si>
    <t>返品数</t>
    <rPh sb="0" eb="2">
      <t>ヘンピン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</si>
  <si>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</si>
  <si>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手数料</t>
    <rPh sb="0" eb="3">
      <t>テスウリョウ</t>
    </rPh>
    <phoneticPr fontId="2"/>
  </si>
  <si>
    <t>手数料率</t>
    <rPh sb="0" eb="3">
      <t>テスウリョウ</t>
    </rPh>
    <phoneticPr fontId="2"/>
  </si>
  <si>
    <t>判定</t>
    <rPh sb="0" eb="2">
      <t>ハンテイ</t>
    </rPh>
    <phoneticPr fontId="2"/>
  </si>
  <si>
    <t>＜商品テーブル＞</t>
    <rPh sb="1" eb="3">
      <t>ショウヒン</t>
    </rPh>
    <phoneticPr fontId="2"/>
  </si>
  <si>
    <t>商品名</t>
    <rPh sb="0" eb="2">
      <t>ショウヒン</t>
    </rPh>
    <rPh sb="2" eb="3">
      <t>メイ</t>
    </rPh>
    <phoneticPr fontId="2"/>
  </si>
  <si>
    <t>＜委託先テーブル＞</t>
    <rPh sb="1" eb="3">
      <t>イタク</t>
    </rPh>
    <phoneticPr fontId="2"/>
  </si>
  <si>
    <t>目標数</t>
    <rPh sb="0" eb="2">
      <t>モクヒョウ</t>
    </rPh>
    <rPh sb="2" eb="3">
      <t>スウ</t>
    </rPh>
    <phoneticPr fontId="2"/>
  </si>
  <si>
    <t>合　計</t>
    <phoneticPr fontId="2"/>
  </si>
  <si>
    <t>委　託　先　別　計　算　表</t>
    <rPh sb="0" eb="1">
      <t>イ</t>
    </rPh>
    <rPh sb="2" eb="3">
      <t>タク</t>
    </rPh>
    <rPh sb="4" eb="5">
      <t>サキ</t>
    </rPh>
    <rPh sb="8" eb="9">
      <t>ケイ</t>
    </rPh>
    <rPh sb="10" eb="11">
      <t>サン</t>
    </rPh>
    <rPh sb="12" eb="13">
      <t>ヒョウ</t>
    </rPh>
    <phoneticPr fontId="2"/>
  </si>
  <si>
    <t>商ＣＯ</t>
    <rPh sb="0" eb="1">
      <t>ショウ</t>
    </rPh>
    <phoneticPr fontId="2"/>
  </si>
  <si>
    <t>委ＣＯ</t>
    <rPh sb="0" eb="1">
      <t>イ</t>
    </rPh>
    <phoneticPr fontId="2"/>
  </si>
  <si>
    <t>達成率</t>
    <rPh sb="0" eb="3">
      <t>タッセイリツ</t>
    </rPh>
    <phoneticPr fontId="2"/>
  </si>
  <si>
    <t>上期</t>
    <rPh sb="0" eb="2">
      <t>カミキ</t>
    </rPh>
    <phoneticPr fontId="2"/>
  </si>
  <si>
    <t>下期</t>
    <rPh sb="0" eb="2">
      <t>シモキ</t>
    </rPh>
    <phoneticPr fontId="2"/>
  </si>
  <si>
    <t>全期</t>
    <rPh sb="0" eb="1">
      <t>ゼン</t>
    </rPh>
    <rPh sb="1" eb="2">
      <t>キ</t>
    </rPh>
    <phoneticPr fontId="2"/>
  </si>
  <si>
    <t>委託先名</t>
    <phoneticPr fontId="2"/>
  </si>
  <si>
    <t>Ａ商品</t>
    <phoneticPr fontId="2"/>
  </si>
  <si>
    <t>Ｂ商品</t>
    <phoneticPr fontId="2"/>
  </si>
  <si>
    <t>Ｃ商品</t>
    <phoneticPr fontId="2"/>
  </si>
  <si>
    <t>Ｄ商品</t>
    <phoneticPr fontId="2"/>
  </si>
  <si>
    <t>Ｅ商品</t>
    <phoneticPr fontId="2"/>
  </si>
  <si>
    <t>Ｆ商品</t>
    <phoneticPr fontId="2"/>
  </si>
  <si>
    <t>Ｇ商品</t>
    <phoneticPr fontId="2"/>
  </si>
  <si>
    <t>Ｈ商品</t>
    <phoneticPr fontId="2"/>
  </si>
  <si>
    <t>Ｉ商品</t>
    <phoneticPr fontId="2"/>
  </si>
  <si>
    <t>青山商事</t>
    <rPh sb="0" eb="2">
      <t>アオヤマ</t>
    </rPh>
    <rPh sb="2" eb="4">
      <t>ショウジ</t>
    </rPh>
    <phoneticPr fontId="2"/>
  </si>
  <si>
    <t>加藤総業</t>
    <rPh sb="0" eb="2">
      <t>カトウ</t>
    </rPh>
    <rPh sb="2" eb="4">
      <t>ソウギョウ</t>
    </rPh>
    <phoneticPr fontId="2"/>
  </si>
  <si>
    <t>田中企画</t>
    <rPh sb="0" eb="2">
      <t>タナカ</t>
    </rPh>
    <rPh sb="2" eb="4">
      <t>キカク</t>
    </rPh>
    <phoneticPr fontId="2"/>
  </si>
  <si>
    <t>さつま堂</t>
    <rPh sb="3" eb="4">
      <t>ドウ</t>
    </rPh>
    <phoneticPr fontId="2"/>
  </si>
  <si>
    <t>原価</t>
    <rPh sb="0" eb="2">
      <t>ゲンカ</t>
    </rPh>
    <phoneticPr fontId="2"/>
  </si>
  <si>
    <t>＜利益率表＞</t>
    <rPh sb="1" eb="4">
      <t>リエキリツ</t>
    </rPh>
    <rPh sb="4" eb="5">
      <t>ヒョウ</t>
    </rPh>
    <phoneticPr fontId="2"/>
  </si>
  <si>
    <t>委託数</t>
    <rPh sb="0" eb="3">
      <t>イタクスウ</t>
    </rPh>
    <phoneticPr fontId="2"/>
  </si>
  <si>
    <t>商ＣＯの下１桁</t>
    <rPh sb="0" eb="1">
      <t>ショウ</t>
    </rPh>
    <rPh sb="4" eb="5">
      <t>シモ</t>
    </rPh>
    <rPh sb="6" eb="7">
      <t>ケタ</t>
    </rPh>
    <phoneticPr fontId="2"/>
  </si>
  <si>
    <t>売価</t>
    <rPh sb="0" eb="2">
      <t>バイカ</t>
    </rPh>
    <phoneticPr fontId="2"/>
  </si>
  <si>
    <t>【100点】</t>
  </si>
  <si>
    <t>【20点】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</si>
</sst>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2" applyFont="1" applyBorder="1">
      <alignment vertical="center"/>
    </xf>
    <xf numFmtId="0" fontId="4" fillId="0" borderId="6" xfId="0" applyFont="1" applyBorder="1">
      <alignment vertical="center"/>
    </xf>
    <xf numFmtId="176" fontId="4" fillId="0" borderId="6" xfId="1" applyNumberFormat="1" applyFont="1" applyBorder="1">
      <alignment vertical="center"/>
    </xf>
    <xf numFmtId="0" fontId="4" fillId="0" borderId="9" xfId="0" applyFont="1" applyBorder="1">
      <alignment vertical="center"/>
    </xf>
    <xf numFmtId="38" fontId="4" fillId="0" borderId="8" xfId="0" applyNumberFormat="1" applyFont="1" applyBorder="1">
      <alignment vertical="center"/>
    </xf>
    <xf numFmtId="0" fontId="4" fillId="0" borderId="1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4" fillId="0" borderId="0" xfId="0" applyNumberFormat="1" applyFont="1">
      <alignment vertical="center"/>
    </xf>
    <xf numFmtId="0" fontId="4" fillId="0" borderId="8" xfId="0" applyFont="1" applyBorder="1">
      <alignment vertical="center"/>
    </xf>
    <xf numFmtId="176" fontId="6" fillId="0" borderId="1" xfId="0" applyNumberFormat="1" applyFont="1" applyBorder="1">
      <alignment vertical="center"/>
    </xf>
    <xf numFmtId="3" fontId="6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1" xfId="2" applyFont="1" applyFill="1" applyBorder="1">
      <alignment vertical="center"/>
    </xf>
    <xf numFmtId="0" fontId="4" fillId="0" borderId="7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8" xfId="2" applyFont="1" applyFill="1" applyBorder="1">
      <alignment vertical="center"/>
    </xf>
    <xf numFmtId="38" fontId="4" fillId="0" borderId="9" xfId="2" applyFont="1" applyFill="1" applyBorder="1">
      <alignment vertical="center"/>
    </xf>
    <xf numFmtId="38" fontId="4" fillId="0" borderId="6" xfId="2" applyFont="1" applyFill="1" applyBorder="1">
      <alignment vertical="center"/>
    </xf>
    <xf numFmtId="38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4" fillId="0" borderId="0" xfId="0" applyNumberFormat="1" applyFont="1">
      <alignment vertical="center"/>
    </xf>
    <xf numFmtId="176" fontId="4" fillId="0" borderId="1" xfId="0" applyNumberFormat="1" applyFont="1" applyBorder="1">
      <alignment vertical="center"/>
    </xf>
    <xf numFmtId="3" fontId="4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872-4F2A-A3FA-BD71C66E1D68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872-4F2A-A3FA-BD71C66E1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27392"/>
        <c:axId val="112428928"/>
      </c:barChart>
      <c:catAx>
        <c:axId val="11242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8928"/>
        <c:crosses val="autoZero"/>
        <c:auto val="1"/>
        <c:lblAlgn val="ctr"/>
        <c:lblOffset val="100"/>
        <c:noMultiLvlLbl val="0"/>
      </c:catAx>
      <c:valAx>
        <c:axId val="112428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73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2C3-49ED-A90A-B246F70D743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2C3-49ED-A90A-B246F70D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54656"/>
        <c:axId val="112759552"/>
      </c:barChart>
      <c:catAx>
        <c:axId val="112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759552"/>
        <c:crosses val="autoZero"/>
        <c:auto val="1"/>
        <c:lblAlgn val="ctr"/>
        <c:lblOffset val="100"/>
        <c:noMultiLvlLbl val="0"/>
      </c:catAx>
      <c:valAx>
        <c:axId val="11275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546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5D9-43FE-8366-7E90D7B8285A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5D9-43FE-8366-7E90D7B82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145728"/>
        <c:axId val="113147264"/>
      </c:barChart>
      <c:catAx>
        <c:axId val="11314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147264"/>
        <c:crosses val="autoZero"/>
        <c:auto val="1"/>
        <c:lblAlgn val="ctr"/>
        <c:lblOffset val="100"/>
        <c:noMultiLvlLbl val="0"/>
      </c:catAx>
      <c:valAx>
        <c:axId val="113147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1457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E2-4141-9A44-44E0D6FA21D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E2-4141-9A44-44E0D6FA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525504"/>
        <c:axId val="113527040"/>
      </c:barChart>
      <c:catAx>
        <c:axId val="113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7040"/>
        <c:crosses val="autoZero"/>
        <c:auto val="1"/>
        <c:lblAlgn val="ctr"/>
        <c:lblOffset val="100"/>
        <c:noMultiLvlLbl val="0"/>
      </c:catAx>
      <c:valAx>
        <c:axId val="113527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550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100" b="0" i="0" baseline="0">
                <a:effectLst/>
              </a:rPr>
              <a:t>委託先別の集計グラフ</a:t>
            </a:r>
            <a:endParaRPr lang="ja-JP" alt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kern="1200" spc="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計算表!$L$3</c:f>
              <c:strCache>
                <c:ptCount val="1"/>
                <c:pt idx="0">
                  <c:v>販売額</c:v>
                </c:pt>
              </c:strCache>
            </c:strRef>
          </c:tx>
          <c:spPr>
            <a:solidFill>
              <a:sysClr val="windowText" lastClr="000000">
                <a:lumMod val="75000"/>
                <a:lumOff val="25000"/>
              </a:sysClr>
            </a:solidFill>
            <a:ln>
              <a:noFill/>
            </a:ln>
            <a:effectLst/>
          </c:spPr>
          <c:invertIfNegative val="0"/>
          <c:cat>
            <c:strRef>
              <c:f>計算表!$A$4:$A$7</c:f>
              <c:strCache>
                <c:ptCount val="4"/>
                <c:pt idx="0">
                  <c:v>さつま堂</c:v>
                </c:pt>
                <c:pt idx="1">
                  <c:v>青山商事</c:v>
                </c:pt>
                <c:pt idx="2">
                  <c:v>田中企画</c:v>
                </c:pt>
                <c:pt idx="3">
                  <c:v>加藤総業</c:v>
                </c:pt>
              </c:strCache>
            </c:strRef>
          </c:cat>
          <c:val>
            <c:numRef>
              <c:f>計算表!$L$4:$L$7</c:f>
              <c:numCache>
                <c:formatCode>#,##0_);[Red]\(#,##0\)</c:formatCode>
                <c:ptCount val="4"/>
                <c:pt idx="0">
                  <c:v>8357141</c:v>
                </c:pt>
                <c:pt idx="1">
                  <c:v>8390179</c:v>
                </c:pt>
                <c:pt idx="2">
                  <c:v>8335999</c:v>
                </c:pt>
                <c:pt idx="3">
                  <c:v>8300761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4-4018-83E9-664FFCD40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325120"/>
        <c:axId val="516319872"/>
      </c:barChart>
      <c:lineChart>
        <c:grouping val="standard"/>
        <c:varyColors val="0"/>
        <c:ser>
          <c:idx val="0"/>
          <c:order val="0"/>
          <c:tx>
            <c:strRef>
              <c:f>計算表!$K$3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ysClr val="windowText" lastClr="000000">
                  <a:lumMod val="65000"/>
                  <a:lumOff val="35000"/>
                </a:sys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>
                  <a:lumMod val="65000"/>
                  <a:lumOff val="35000"/>
                </a:sysClr>
              </a:solidFill>
              <a:ln w="9525"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</c:marker>
          <c:cat>
            <c:strRef>
              <c:f>計算表!$A$4:$A$7</c:f>
              <c:strCache>
                <c:ptCount val="4"/>
                <c:pt idx="0">
                  <c:v>さつま堂</c:v>
                </c:pt>
                <c:pt idx="1">
                  <c:v>青山商事</c:v>
                </c:pt>
                <c:pt idx="2">
                  <c:v>田中企画</c:v>
                </c:pt>
                <c:pt idx="3">
                  <c:v>加藤総業</c:v>
                </c:pt>
              </c:strCache>
            </c:strRef>
          </c:cat>
          <c:val>
            <c:numRef>
              <c:f>計算表!$K$4:$K$7</c:f>
              <c:numCache>
                <c:formatCode>#,##0_);[Red]\(#,##0\)</c:formatCode>
                <c:ptCount val="4"/>
                <c:pt idx="0">
                  <c:v>8305</c:v>
                </c:pt>
                <c:pt idx="1">
                  <c:v>8283</c:v>
                </c:pt>
                <c:pt idx="2">
                  <c:v>8329</c:v>
                </c:pt>
                <c:pt idx="3">
                  <c:v>8256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44-4018-83E9-664FFCD40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265752"/>
        <c:axId val="516264112"/>
      </c:lineChart>
      <c:catAx>
        <c:axId val="516265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16264112"/>
        <c:crosses val="autoZero"/>
        <c:auto val="1"/>
        <c:lblAlgn val="ctr"/>
        <c:lblOffset val="100"/>
        <c:noMultiLvlLbl val="0"/>
      </c:catAx>
      <c:valAx>
        <c:axId val="5162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16265752"/>
        <c:crosses val="autoZero"/>
        <c:crossBetween val="between"/>
      </c:valAx>
      <c:valAx>
        <c:axId val="5163198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16325120"/>
        <c:crosses val="max"/>
        <c:crossBetween val="between"/>
      </c:valAx>
      <c:catAx>
        <c:axId val="516325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63198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</xdr:colOff>
      <xdr:row>11</xdr:row>
      <xdr:rowOff>9525</xdr:rowOff>
    </xdr:from>
    <xdr:to>
      <xdr:col>12</xdr:col>
      <xdr:colOff>723900</xdr:colOff>
      <xdr:row>27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2E25454-7D0B-4C0D-917E-99F8506466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"/>
  <sheetViews>
    <sheetView tabSelected="1" zoomScaleNormal="100" workbookViewId="0"/>
  </sheetViews>
  <sheetFormatPr defaultRowHeight="13.5" x14ac:dyDescent="0.15"/>
  <cols>
    <col min="1" max="1" width="7.5" style="1" customWidth="1"/>
    <col min="2" max="2" width="7.5" style="1" bestFit="1" customWidth="1"/>
    <col min="3" max="3" width="6.5" style="1" bestFit="1" customWidth="1"/>
    <col min="4" max="4" width="4.625" style="1" customWidth="1"/>
    <col min="5" max="5" width="7.5" style="1" bestFit="1" customWidth="1"/>
    <col min="6" max="7" width="9.5" style="1" bestFit="1" customWidth="1"/>
    <col min="8" max="8" width="7.5" style="1" bestFit="1" customWidth="1"/>
    <col min="9" max="9" width="4.625" style="1" customWidth="1"/>
    <col min="10" max="10" width="7.5" style="1" bestFit="1" customWidth="1"/>
    <col min="11" max="13" width="6.5" style="1" bestFit="1" customWidth="1"/>
    <col min="14" max="16384" width="9" style="1"/>
  </cols>
  <sheetData>
    <row r="1" spans="1:13" x14ac:dyDescent="0.15">
      <c r="A1" t="s">
        <v>10</v>
      </c>
      <c r="E1" t="s">
        <v>12</v>
      </c>
      <c r="J1" s="1" t="s">
        <v>37</v>
      </c>
    </row>
    <row r="2" spans="1:13" x14ac:dyDescent="0.15">
      <c r="A2" s="11" t="s">
        <v>16</v>
      </c>
      <c r="B2" s="11" t="s">
        <v>11</v>
      </c>
      <c r="C2" s="11" t="s">
        <v>36</v>
      </c>
      <c r="E2" s="11" t="s">
        <v>17</v>
      </c>
      <c r="F2" s="2" t="s">
        <v>1</v>
      </c>
      <c r="G2" s="11" t="s">
        <v>8</v>
      </c>
      <c r="H2" s="11" t="s">
        <v>13</v>
      </c>
      <c r="J2" s="43" t="s">
        <v>38</v>
      </c>
      <c r="K2" s="43" t="s">
        <v>39</v>
      </c>
      <c r="L2" s="43"/>
      <c r="M2" s="43"/>
    </row>
    <row r="3" spans="1:13" x14ac:dyDescent="0.15">
      <c r="A3" s="4">
        <v>11</v>
      </c>
      <c r="B3" s="12" t="s">
        <v>23</v>
      </c>
      <c r="C3" s="5">
        <v>520</v>
      </c>
      <c r="E3" s="4">
        <v>101</v>
      </c>
      <c r="F3" s="17" t="s">
        <v>32</v>
      </c>
      <c r="G3" s="15">
        <v>0.11700000000000001</v>
      </c>
      <c r="H3" s="16">
        <v>8210</v>
      </c>
      <c r="J3" s="43"/>
      <c r="K3" s="4">
        <v>1</v>
      </c>
      <c r="L3" s="4">
        <v>2</v>
      </c>
      <c r="M3" s="4">
        <v>3</v>
      </c>
    </row>
    <row r="4" spans="1:13" x14ac:dyDescent="0.15">
      <c r="A4" s="4">
        <v>12</v>
      </c>
      <c r="B4" s="12" t="s">
        <v>24</v>
      </c>
      <c r="C4" s="5">
        <v>570</v>
      </c>
      <c r="E4" s="4">
        <v>102</v>
      </c>
      <c r="F4" s="17" t="s">
        <v>33</v>
      </c>
      <c r="G4" s="15">
        <v>0.123</v>
      </c>
      <c r="H4" s="16">
        <v>8300</v>
      </c>
      <c r="J4" s="30">
        <v>1</v>
      </c>
      <c r="K4" s="41">
        <v>0.32500000000000001</v>
      </c>
      <c r="L4" s="41">
        <v>0.32</v>
      </c>
      <c r="M4" s="41">
        <v>0.315</v>
      </c>
    </row>
    <row r="5" spans="1:13" x14ac:dyDescent="0.15">
      <c r="A5" s="4">
        <v>13</v>
      </c>
      <c r="B5" s="12" t="s">
        <v>25</v>
      </c>
      <c r="C5" s="5">
        <v>620</v>
      </c>
      <c r="E5" s="4">
        <v>103</v>
      </c>
      <c r="F5" s="17" t="s">
        <v>35</v>
      </c>
      <c r="G5" s="15">
        <v>0.114</v>
      </c>
      <c r="H5" s="16">
        <v>7880</v>
      </c>
      <c r="J5" s="30">
        <v>450</v>
      </c>
      <c r="K5" s="41">
        <v>0.3</v>
      </c>
      <c r="L5" s="41">
        <v>0.29499999999999998</v>
      </c>
      <c r="M5" s="41">
        <v>0.28999999999999998</v>
      </c>
    </row>
    <row r="6" spans="1:13" x14ac:dyDescent="0.15">
      <c r="A6" s="4">
        <v>21</v>
      </c>
      <c r="B6" s="12" t="s">
        <v>26</v>
      </c>
      <c r="C6" s="5">
        <v>760</v>
      </c>
      <c r="E6" s="4">
        <v>104</v>
      </c>
      <c r="F6" s="17" t="s">
        <v>34</v>
      </c>
      <c r="G6" s="15">
        <v>0.109</v>
      </c>
      <c r="H6" s="16">
        <v>8370</v>
      </c>
      <c r="J6" s="30">
        <v>500</v>
      </c>
      <c r="K6" s="41">
        <v>0.27500000000000002</v>
      </c>
      <c r="L6" s="41">
        <v>0.27</v>
      </c>
      <c r="M6" s="41">
        <v>0.26500000000000001</v>
      </c>
    </row>
    <row r="7" spans="1:13" x14ac:dyDescent="0.15">
      <c r="A7" s="4">
        <v>22</v>
      </c>
      <c r="B7" s="12" t="s">
        <v>27</v>
      </c>
      <c r="C7" s="5">
        <v>840</v>
      </c>
      <c r="J7" s="30">
        <v>550</v>
      </c>
      <c r="K7" s="41">
        <v>0.25</v>
      </c>
      <c r="L7" s="41">
        <v>0.245</v>
      </c>
      <c r="M7" s="41">
        <v>0.24</v>
      </c>
    </row>
    <row r="8" spans="1:13" x14ac:dyDescent="0.15">
      <c r="A8" s="4">
        <v>23</v>
      </c>
      <c r="B8" s="12" t="s">
        <v>28</v>
      </c>
      <c r="C8" s="5">
        <v>870</v>
      </c>
      <c r="J8" s="13"/>
      <c r="K8" s="40"/>
    </row>
    <row r="9" spans="1:13" x14ac:dyDescent="0.15">
      <c r="A9" s="4">
        <v>31</v>
      </c>
      <c r="B9" s="12" t="s">
        <v>29</v>
      </c>
      <c r="C9" s="5">
        <v>940</v>
      </c>
      <c r="J9" s="13"/>
    </row>
    <row r="10" spans="1:13" x14ac:dyDescent="0.15">
      <c r="A10" s="4">
        <v>32</v>
      </c>
      <c r="B10" s="12" t="s">
        <v>30</v>
      </c>
      <c r="C10" s="5">
        <v>960</v>
      </c>
      <c r="J10" s="13"/>
    </row>
    <row r="11" spans="1:13" x14ac:dyDescent="0.15">
      <c r="A11" s="4">
        <v>33</v>
      </c>
      <c r="B11" s="12" t="s">
        <v>31</v>
      </c>
      <c r="C11" s="5">
        <v>990</v>
      </c>
      <c r="J11" s="13"/>
    </row>
  </sheetData>
  <mergeCells count="2">
    <mergeCell ref="K2:M2"/>
    <mergeCell ref="J2:J3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9"/>
  <sheetViews>
    <sheetView zoomScaleNormal="100" workbookViewId="0"/>
  </sheetViews>
  <sheetFormatPr defaultRowHeight="13.5" x14ac:dyDescent="0.15"/>
  <cols>
    <col min="1" max="3" width="7.5" style="1" bestFit="1" customWidth="1"/>
    <col min="4" max="4" width="9.5" style="1" bestFit="1" customWidth="1"/>
    <col min="5" max="6" width="7.5" style="1" customWidth="1"/>
    <col min="7" max="7" width="6.5" style="1" customWidth="1"/>
    <col min="8" max="8" width="11.625" style="1" customWidth="1"/>
    <col min="9" max="9" width="10.5" style="1" customWidth="1"/>
    <col min="12" max="16384" width="9" style="1"/>
  </cols>
  <sheetData>
    <row r="1" spans="1:9" x14ac:dyDescent="0.15">
      <c r="A1" s="39" t="s">
        <v>16</v>
      </c>
      <c r="B1" s="28" t="s">
        <v>11</v>
      </c>
      <c r="C1" s="28" t="s">
        <v>17</v>
      </c>
      <c r="D1" s="28" t="s">
        <v>2</v>
      </c>
      <c r="E1" s="28" t="s">
        <v>3</v>
      </c>
      <c r="F1" s="28" t="s">
        <v>4</v>
      </c>
      <c r="G1" s="28" t="s">
        <v>40</v>
      </c>
      <c r="H1" s="28" t="s">
        <v>6</v>
      </c>
      <c r="I1" s="29" t="s">
        <v>7</v>
      </c>
    </row>
    <row r="2" spans="1:9" x14ac:dyDescent="0.15">
      <c r="A2" s="3">
        <v>11</v>
      </c>
      <c r="B2" s="12" t="str">
        <f>VLOOKUP(A2,テーブル!$A$3:$C$11,2,0)</f>
        <v>Ａ商品</v>
      </c>
      <c r="C2" s="4">
        <v>101</v>
      </c>
      <c r="D2" s="4" t="str">
        <f>VLOOKUP(C2,テーブル!$E$3:$H$6,2,0)</f>
        <v>青山商事</v>
      </c>
      <c r="E2" s="30">
        <v>518</v>
      </c>
      <c r="F2" s="30">
        <v>494</v>
      </c>
      <c r="G2" s="42">
        <f>ROUNDUP(VLOOKUP(A2,テーブル!$A$3:$C$11,3,0)*(1+INDEX(テーブル!$K$4:$M$7,MATCH(E2,テーブル!$J$4:$J$7,1),MOD(A2,10))),0)</f>
        <v>663</v>
      </c>
      <c r="H2" s="31">
        <f>G2*F2</f>
        <v>327522</v>
      </c>
      <c r="I2" s="37">
        <f>ROUND(H2*VLOOKUP(C2,テーブル!$E$3:$H$6,3,0),-2)</f>
        <v>38300</v>
      </c>
    </row>
    <row r="3" spans="1:9" x14ac:dyDescent="0.15">
      <c r="A3" s="3">
        <v>11</v>
      </c>
      <c r="B3" s="12" t="str">
        <f>VLOOKUP(A3,テーブル!$A$3:$C$11,2,0)</f>
        <v>Ａ商品</v>
      </c>
      <c r="C3" s="4">
        <v>102</v>
      </c>
      <c r="D3" s="4" t="str">
        <f>VLOOKUP(C3,テーブル!$E$3:$H$6,2,0)</f>
        <v>加藤総業</v>
      </c>
      <c r="E3" s="30">
        <v>449</v>
      </c>
      <c r="F3" s="30">
        <v>446</v>
      </c>
      <c r="G3" s="42">
        <f>ROUNDUP(VLOOKUP(A3,テーブル!$A$3:$C$11,3,0)*(1+INDEX(テーブル!$K$4:$M$7,MATCH(E3,テーブル!$J$4:$J$7,1),MOD(A3,10))),0)</f>
        <v>689</v>
      </c>
      <c r="H3" s="31">
        <f t="shared" ref="H3:H37" si="0">G3*F3</f>
        <v>307294</v>
      </c>
      <c r="I3" s="37">
        <f>ROUND(H3*VLOOKUP(C3,テーブル!$E$3:$H$6,3,0),-2)</f>
        <v>37800</v>
      </c>
    </row>
    <row r="4" spans="1:9" x14ac:dyDescent="0.15">
      <c r="A4" s="3">
        <v>11</v>
      </c>
      <c r="B4" s="12" t="str">
        <f>VLOOKUP(A4,テーブル!$A$3:$C$11,2,0)</f>
        <v>Ａ商品</v>
      </c>
      <c r="C4" s="4">
        <v>103</v>
      </c>
      <c r="D4" s="4" t="str">
        <f>VLOOKUP(C4,テーブル!$E$3:$H$6,2,0)</f>
        <v>さつま堂</v>
      </c>
      <c r="E4" s="30">
        <v>454</v>
      </c>
      <c r="F4" s="30">
        <v>420</v>
      </c>
      <c r="G4" s="42">
        <f>ROUNDUP(VLOOKUP(A4,テーブル!$A$3:$C$11,3,0)*(1+INDEX(テーブル!$K$4:$M$7,MATCH(E4,テーブル!$J$4:$J$7,1),MOD(A4,10))),0)</f>
        <v>676</v>
      </c>
      <c r="H4" s="31">
        <f t="shared" si="0"/>
        <v>283920</v>
      </c>
      <c r="I4" s="37">
        <f>ROUND(H4*VLOOKUP(C4,テーブル!$E$3:$H$6,3,0),-2)</f>
        <v>32400</v>
      </c>
    </row>
    <row r="5" spans="1:9" x14ac:dyDescent="0.15">
      <c r="A5" s="3">
        <v>11</v>
      </c>
      <c r="B5" s="12" t="str">
        <f>VLOOKUP(A5,テーブル!$A$3:$C$11,2,0)</f>
        <v>Ａ商品</v>
      </c>
      <c r="C5" s="4">
        <v>104</v>
      </c>
      <c r="D5" s="4" t="str">
        <f>VLOOKUP(C5,テーブル!$E$3:$H$6,2,0)</f>
        <v>田中企画</v>
      </c>
      <c r="E5" s="30">
        <v>551</v>
      </c>
      <c r="F5" s="30">
        <v>466</v>
      </c>
      <c r="G5" s="42">
        <f>ROUNDUP(VLOOKUP(A5,テーブル!$A$3:$C$11,3,0)*(1+INDEX(テーブル!$K$4:$M$7,MATCH(E5,テーブル!$J$4:$J$7,1),MOD(A5,10))),0)</f>
        <v>650</v>
      </c>
      <c r="H5" s="31">
        <f t="shared" si="0"/>
        <v>302900</v>
      </c>
      <c r="I5" s="37">
        <f>ROUND(H5*VLOOKUP(C5,テーブル!$E$3:$H$6,3,0),-2)</f>
        <v>33000</v>
      </c>
    </row>
    <row r="6" spans="1:9" x14ac:dyDescent="0.15">
      <c r="A6" s="3">
        <v>12</v>
      </c>
      <c r="B6" s="12" t="str">
        <f>VLOOKUP(A6,テーブル!$A$3:$C$11,2,0)</f>
        <v>Ｂ商品</v>
      </c>
      <c r="C6" s="4">
        <v>101</v>
      </c>
      <c r="D6" s="4" t="str">
        <f>VLOOKUP(C6,テーブル!$E$3:$H$6,2,0)</f>
        <v>青山商事</v>
      </c>
      <c r="E6" s="30">
        <v>479</v>
      </c>
      <c r="F6" s="30">
        <v>415</v>
      </c>
      <c r="G6" s="42">
        <f>ROUNDUP(VLOOKUP(A6,テーブル!$A$3:$C$11,3,0)*(1+INDEX(テーブル!$K$4:$M$7,MATCH(E6,テーブル!$J$4:$J$7,1),MOD(A6,10))),0)</f>
        <v>739</v>
      </c>
      <c r="H6" s="31">
        <f t="shared" si="0"/>
        <v>306685</v>
      </c>
      <c r="I6" s="37">
        <f>ROUND(H6*VLOOKUP(C6,テーブル!$E$3:$H$6,3,0),-2)</f>
        <v>35900</v>
      </c>
    </row>
    <row r="7" spans="1:9" x14ac:dyDescent="0.15">
      <c r="A7" s="3">
        <v>12</v>
      </c>
      <c r="B7" s="12" t="str">
        <f>VLOOKUP(A7,テーブル!$A$3:$C$11,2,0)</f>
        <v>Ｂ商品</v>
      </c>
      <c r="C7" s="4">
        <v>102</v>
      </c>
      <c r="D7" s="4" t="str">
        <f>VLOOKUP(C7,テーブル!$E$3:$H$6,2,0)</f>
        <v>加藤総業</v>
      </c>
      <c r="E7" s="30">
        <v>560</v>
      </c>
      <c r="F7" s="30">
        <v>469</v>
      </c>
      <c r="G7" s="42">
        <f>ROUNDUP(VLOOKUP(A7,テーブル!$A$3:$C$11,3,0)*(1+INDEX(テーブル!$K$4:$M$7,MATCH(E7,テーブル!$J$4:$J$7,1),MOD(A7,10))),0)</f>
        <v>710</v>
      </c>
      <c r="H7" s="31">
        <f t="shared" si="0"/>
        <v>332990</v>
      </c>
      <c r="I7" s="37">
        <f>ROUND(H7*VLOOKUP(C7,テーブル!$E$3:$H$6,3,0),-2)</f>
        <v>41000</v>
      </c>
    </row>
    <row r="8" spans="1:9" x14ac:dyDescent="0.15">
      <c r="A8" s="3">
        <v>12</v>
      </c>
      <c r="B8" s="12" t="str">
        <f>VLOOKUP(A8,テーブル!$A$3:$C$11,2,0)</f>
        <v>Ｂ商品</v>
      </c>
      <c r="C8" s="4">
        <v>103</v>
      </c>
      <c r="D8" s="4" t="str">
        <f>VLOOKUP(C8,テーブル!$E$3:$H$6,2,0)</f>
        <v>さつま堂</v>
      </c>
      <c r="E8" s="30">
        <v>548</v>
      </c>
      <c r="F8" s="30">
        <v>499</v>
      </c>
      <c r="G8" s="42">
        <f>ROUNDUP(VLOOKUP(A8,テーブル!$A$3:$C$11,3,0)*(1+INDEX(テーブル!$K$4:$M$7,MATCH(E8,テーブル!$J$4:$J$7,1),MOD(A8,10))),0)</f>
        <v>724</v>
      </c>
      <c r="H8" s="31">
        <f t="shared" si="0"/>
        <v>361276</v>
      </c>
      <c r="I8" s="37">
        <f>ROUND(H8*VLOOKUP(C8,テーブル!$E$3:$H$6,3,0),-2)</f>
        <v>41200</v>
      </c>
    </row>
    <row r="9" spans="1:9" x14ac:dyDescent="0.15">
      <c r="A9" s="3">
        <v>12</v>
      </c>
      <c r="B9" s="12" t="str">
        <f>VLOOKUP(A9,テーブル!$A$3:$C$11,2,0)</f>
        <v>Ｂ商品</v>
      </c>
      <c r="C9" s="4">
        <v>104</v>
      </c>
      <c r="D9" s="4" t="str">
        <f>VLOOKUP(C9,テーブル!$E$3:$H$6,2,0)</f>
        <v>田中企画</v>
      </c>
      <c r="E9" s="30">
        <v>442</v>
      </c>
      <c r="F9" s="30">
        <v>441</v>
      </c>
      <c r="G9" s="42">
        <f>ROUNDUP(VLOOKUP(A9,テーブル!$A$3:$C$11,3,0)*(1+INDEX(テーブル!$K$4:$M$7,MATCH(E9,テーブル!$J$4:$J$7,1),MOD(A9,10))),0)</f>
        <v>753</v>
      </c>
      <c r="H9" s="31">
        <f t="shared" si="0"/>
        <v>332073</v>
      </c>
      <c r="I9" s="37">
        <f>ROUND(H9*VLOOKUP(C9,テーブル!$E$3:$H$6,3,0),-2)</f>
        <v>36200</v>
      </c>
    </row>
    <row r="10" spans="1:9" x14ac:dyDescent="0.15">
      <c r="A10" s="3">
        <v>13</v>
      </c>
      <c r="B10" s="12" t="str">
        <f>VLOOKUP(A10,テーブル!$A$3:$C$11,2,0)</f>
        <v>Ｃ商品</v>
      </c>
      <c r="C10" s="4">
        <v>101</v>
      </c>
      <c r="D10" s="4" t="str">
        <f>VLOOKUP(C10,テーブル!$E$3:$H$6,2,0)</f>
        <v>青山商事</v>
      </c>
      <c r="E10" s="30">
        <v>483</v>
      </c>
      <c r="F10" s="30">
        <v>473</v>
      </c>
      <c r="G10" s="42">
        <f>ROUNDUP(VLOOKUP(A10,テーブル!$A$3:$C$11,3,0)*(1+INDEX(テーブル!$K$4:$M$7,MATCH(E10,テーブル!$J$4:$J$7,1),MOD(A10,10))),0)</f>
        <v>800</v>
      </c>
      <c r="H10" s="31">
        <f t="shared" si="0"/>
        <v>378400</v>
      </c>
      <c r="I10" s="37">
        <f>ROUND(H10*VLOOKUP(C10,テーブル!$E$3:$H$6,3,0),-2)</f>
        <v>44300</v>
      </c>
    </row>
    <row r="11" spans="1:9" x14ac:dyDescent="0.15">
      <c r="A11" s="3">
        <v>13</v>
      </c>
      <c r="B11" s="12" t="str">
        <f>VLOOKUP(A11,テーブル!$A$3:$C$11,2,0)</f>
        <v>Ｃ商品</v>
      </c>
      <c r="C11" s="4">
        <v>102</v>
      </c>
      <c r="D11" s="4" t="str">
        <f>VLOOKUP(C11,テーブル!$E$3:$H$6,2,0)</f>
        <v>加藤総業</v>
      </c>
      <c r="E11" s="30">
        <v>439</v>
      </c>
      <c r="F11" s="30">
        <v>427</v>
      </c>
      <c r="G11" s="42">
        <f>ROUNDUP(VLOOKUP(A11,テーブル!$A$3:$C$11,3,0)*(1+INDEX(テーブル!$K$4:$M$7,MATCH(E11,テーブル!$J$4:$J$7,1),MOD(A11,10))),0)</f>
        <v>816</v>
      </c>
      <c r="H11" s="31">
        <f t="shared" si="0"/>
        <v>348432</v>
      </c>
      <c r="I11" s="37">
        <f>ROUND(H11*VLOOKUP(C11,テーブル!$E$3:$H$6,3,0),-2)</f>
        <v>42900</v>
      </c>
    </row>
    <row r="12" spans="1:9" x14ac:dyDescent="0.15">
      <c r="A12" s="3">
        <v>13</v>
      </c>
      <c r="B12" s="12" t="str">
        <f>VLOOKUP(A12,テーブル!$A$3:$C$11,2,0)</f>
        <v>Ｃ商品</v>
      </c>
      <c r="C12" s="4">
        <v>103</v>
      </c>
      <c r="D12" s="4" t="str">
        <f>VLOOKUP(C12,テーブル!$E$3:$H$6,2,0)</f>
        <v>さつま堂</v>
      </c>
      <c r="E12" s="30">
        <v>532</v>
      </c>
      <c r="F12" s="30">
        <v>459</v>
      </c>
      <c r="G12" s="42">
        <f>ROUNDUP(VLOOKUP(A12,テーブル!$A$3:$C$11,3,0)*(1+INDEX(テーブル!$K$4:$M$7,MATCH(E12,テーブル!$J$4:$J$7,1),MOD(A12,10))),0)</f>
        <v>785</v>
      </c>
      <c r="H12" s="31">
        <f t="shared" si="0"/>
        <v>360315</v>
      </c>
      <c r="I12" s="37">
        <f>ROUND(H12*VLOOKUP(C12,テーブル!$E$3:$H$6,3,0),-2)</f>
        <v>41100</v>
      </c>
    </row>
    <row r="13" spans="1:9" x14ac:dyDescent="0.15">
      <c r="A13" s="3">
        <v>13</v>
      </c>
      <c r="B13" s="12" t="str">
        <f>VLOOKUP(A13,テーブル!$A$3:$C$11,2,0)</f>
        <v>Ｃ商品</v>
      </c>
      <c r="C13" s="4">
        <v>104</v>
      </c>
      <c r="D13" s="4" t="str">
        <f>VLOOKUP(C13,テーブル!$E$3:$H$6,2,0)</f>
        <v>田中企画</v>
      </c>
      <c r="E13" s="30">
        <v>570</v>
      </c>
      <c r="F13" s="30">
        <v>511</v>
      </c>
      <c r="G13" s="42">
        <f>ROUNDUP(VLOOKUP(A13,テーブル!$A$3:$C$11,3,0)*(1+INDEX(テーブル!$K$4:$M$7,MATCH(E13,テーブル!$J$4:$J$7,1),MOD(A13,10))),0)</f>
        <v>769</v>
      </c>
      <c r="H13" s="31">
        <f t="shared" si="0"/>
        <v>392959</v>
      </c>
      <c r="I13" s="37">
        <f>ROUND(H13*VLOOKUP(C13,テーブル!$E$3:$H$6,3,0),-2)</f>
        <v>42800</v>
      </c>
    </row>
    <row r="14" spans="1:9" x14ac:dyDescent="0.15">
      <c r="A14" s="3">
        <v>21</v>
      </c>
      <c r="B14" s="12" t="str">
        <f>VLOOKUP(A14,テーブル!$A$3:$C$11,2,0)</f>
        <v>Ｄ商品</v>
      </c>
      <c r="C14" s="4">
        <v>101</v>
      </c>
      <c r="D14" s="4" t="str">
        <f>VLOOKUP(C14,テーブル!$E$3:$H$6,2,0)</f>
        <v>青山商事</v>
      </c>
      <c r="E14" s="30">
        <v>432</v>
      </c>
      <c r="F14" s="30">
        <v>427</v>
      </c>
      <c r="G14" s="42">
        <f>ROUNDUP(VLOOKUP(A14,テーブル!$A$3:$C$11,3,0)*(1+INDEX(テーブル!$K$4:$M$7,MATCH(E14,テーブル!$J$4:$J$7,1),MOD(A14,10))),0)</f>
        <v>1007</v>
      </c>
      <c r="H14" s="31">
        <f t="shared" si="0"/>
        <v>429989</v>
      </c>
      <c r="I14" s="37">
        <f>ROUND(H14*VLOOKUP(C14,テーブル!$E$3:$H$6,3,0),-2)</f>
        <v>50300</v>
      </c>
    </row>
    <row r="15" spans="1:9" x14ac:dyDescent="0.15">
      <c r="A15" s="3">
        <v>21</v>
      </c>
      <c r="B15" s="12" t="str">
        <f>VLOOKUP(A15,テーブル!$A$3:$C$11,2,0)</f>
        <v>Ｄ商品</v>
      </c>
      <c r="C15" s="4">
        <v>102</v>
      </c>
      <c r="D15" s="4" t="str">
        <f>VLOOKUP(C15,テーブル!$E$3:$H$6,2,0)</f>
        <v>加藤総業</v>
      </c>
      <c r="E15" s="30">
        <v>515</v>
      </c>
      <c r="F15" s="30">
        <v>485</v>
      </c>
      <c r="G15" s="42">
        <f>ROUNDUP(VLOOKUP(A15,テーブル!$A$3:$C$11,3,0)*(1+INDEX(テーブル!$K$4:$M$7,MATCH(E15,テーブル!$J$4:$J$7,1),MOD(A15,10))),0)</f>
        <v>969</v>
      </c>
      <c r="H15" s="31">
        <f t="shared" si="0"/>
        <v>469965</v>
      </c>
      <c r="I15" s="37">
        <f>ROUND(H15*VLOOKUP(C15,テーブル!$E$3:$H$6,3,0),-2)</f>
        <v>57800</v>
      </c>
    </row>
    <row r="16" spans="1:9" x14ac:dyDescent="0.15">
      <c r="A16" s="3">
        <v>21</v>
      </c>
      <c r="B16" s="12" t="str">
        <f>VLOOKUP(A16,テーブル!$A$3:$C$11,2,0)</f>
        <v>Ｄ商品</v>
      </c>
      <c r="C16" s="4">
        <v>103</v>
      </c>
      <c r="D16" s="4" t="str">
        <f>VLOOKUP(C16,テーブル!$E$3:$H$6,2,0)</f>
        <v>さつま堂</v>
      </c>
      <c r="E16" s="30">
        <v>560</v>
      </c>
      <c r="F16" s="30">
        <v>523</v>
      </c>
      <c r="G16" s="42">
        <f>ROUNDUP(VLOOKUP(A16,テーブル!$A$3:$C$11,3,0)*(1+INDEX(テーブル!$K$4:$M$7,MATCH(E16,テーブル!$J$4:$J$7,1),MOD(A16,10))),0)</f>
        <v>950</v>
      </c>
      <c r="H16" s="31">
        <f t="shared" si="0"/>
        <v>496850</v>
      </c>
      <c r="I16" s="37">
        <f>ROUND(H16*VLOOKUP(C16,テーブル!$E$3:$H$6,3,0),-2)</f>
        <v>56600</v>
      </c>
    </row>
    <row r="17" spans="1:9" x14ac:dyDescent="0.15">
      <c r="A17" s="3">
        <v>21</v>
      </c>
      <c r="B17" s="12" t="str">
        <f>VLOOKUP(A17,テーブル!$A$3:$C$11,2,0)</f>
        <v>Ｄ商品</v>
      </c>
      <c r="C17" s="4">
        <v>104</v>
      </c>
      <c r="D17" s="4" t="str">
        <f>VLOOKUP(C17,テーブル!$E$3:$H$6,2,0)</f>
        <v>田中企画</v>
      </c>
      <c r="E17" s="30">
        <v>490</v>
      </c>
      <c r="F17" s="30">
        <v>466</v>
      </c>
      <c r="G17" s="42">
        <f>ROUNDUP(VLOOKUP(A17,テーブル!$A$3:$C$11,3,0)*(1+INDEX(テーブル!$K$4:$M$7,MATCH(E17,テーブル!$J$4:$J$7,1),MOD(A17,10))),0)</f>
        <v>988</v>
      </c>
      <c r="H17" s="31">
        <f t="shared" si="0"/>
        <v>460408</v>
      </c>
      <c r="I17" s="37">
        <f>ROUND(H17*VLOOKUP(C17,テーブル!$E$3:$H$6,3,0),-2)</f>
        <v>50200</v>
      </c>
    </row>
    <row r="18" spans="1:9" x14ac:dyDescent="0.15">
      <c r="A18" s="3">
        <v>22</v>
      </c>
      <c r="B18" s="12" t="str">
        <f>VLOOKUP(A18,テーブル!$A$3:$C$11,2,0)</f>
        <v>Ｅ商品</v>
      </c>
      <c r="C18" s="4">
        <v>101</v>
      </c>
      <c r="D18" s="4" t="str">
        <f>VLOOKUP(C18,テーブル!$E$3:$H$6,2,0)</f>
        <v>青山商事</v>
      </c>
      <c r="E18" s="30">
        <v>566</v>
      </c>
      <c r="F18" s="30">
        <v>520</v>
      </c>
      <c r="G18" s="42">
        <f>ROUNDUP(VLOOKUP(A18,テーブル!$A$3:$C$11,3,0)*(1+INDEX(テーブル!$K$4:$M$7,MATCH(E18,テーブル!$J$4:$J$7,1),MOD(A18,10))),0)</f>
        <v>1046</v>
      </c>
      <c r="H18" s="31">
        <f t="shared" si="0"/>
        <v>543920</v>
      </c>
      <c r="I18" s="37">
        <f>ROUND(H18*VLOOKUP(C18,テーブル!$E$3:$H$6,3,0),-2)</f>
        <v>63600</v>
      </c>
    </row>
    <row r="19" spans="1:9" x14ac:dyDescent="0.15">
      <c r="A19" s="3">
        <v>22</v>
      </c>
      <c r="B19" s="12" t="str">
        <f>VLOOKUP(A19,テーブル!$A$3:$C$11,2,0)</f>
        <v>Ｅ商品</v>
      </c>
      <c r="C19" s="4">
        <v>102</v>
      </c>
      <c r="D19" s="4" t="str">
        <f>VLOOKUP(C19,テーブル!$E$3:$H$6,2,0)</f>
        <v>加藤総業</v>
      </c>
      <c r="E19" s="30">
        <v>510</v>
      </c>
      <c r="F19" s="30">
        <v>506</v>
      </c>
      <c r="G19" s="42">
        <f>ROUNDUP(VLOOKUP(A19,テーブル!$A$3:$C$11,3,0)*(1+INDEX(テーブル!$K$4:$M$7,MATCH(E19,テーブル!$J$4:$J$7,1),MOD(A19,10))),0)</f>
        <v>1067</v>
      </c>
      <c r="H19" s="31">
        <f t="shared" si="0"/>
        <v>539902</v>
      </c>
      <c r="I19" s="37">
        <f>ROUND(H19*VLOOKUP(C19,テーブル!$E$3:$H$6,3,0),-2)</f>
        <v>66400</v>
      </c>
    </row>
    <row r="20" spans="1:9" x14ac:dyDescent="0.15">
      <c r="A20" s="3">
        <v>22</v>
      </c>
      <c r="B20" s="12" t="str">
        <f>VLOOKUP(A20,テーブル!$A$3:$C$11,2,0)</f>
        <v>Ｅ商品</v>
      </c>
      <c r="C20" s="4">
        <v>103</v>
      </c>
      <c r="D20" s="4" t="str">
        <f>VLOOKUP(C20,テーブル!$E$3:$H$6,2,0)</f>
        <v>さつま堂</v>
      </c>
      <c r="E20" s="30">
        <v>468</v>
      </c>
      <c r="F20" s="30">
        <v>371</v>
      </c>
      <c r="G20" s="42">
        <f>ROUNDUP(VLOOKUP(A20,テーブル!$A$3:$C$11,3,0)*(1+INDEX(テーブル!$K$4:$M$7,MATCH(E20,テーブル!$J$4:$J$7,1),MOD(A20,10))),0)</f>
        <v>1088</v>
      </c>
      <c r="H20" s="31">
        <f t="shared" si="0"/>
        <v>403648</v>
      </c>
      <c r="I20" s="37">
        <f>ROUND(H20*VLOOKUP(C20,テーブル!$E$3:$H$6,3,0),-2)</f>
        <v>46000</v>
      </c>
    </row>
    <row r="21" spans="1:9" x14ac:dyDescent="0.15">
      <c r="A21" s="3">
        <v>22</v>
      </c>
      <c r="B21" s="12" t="str">
        <f>VLOOKUP(A21,テーブル!$A$3:$C$11,2,0)</f>
        <v>Ｅ商品</v>
      </c>
      <c r="C21" s="4">
        <v>104</v>
      </c>
      <c r="D21" s="4" t="str">
        <f>VLOOKUP(C21,テーブル!$E$3:$H$6,2,0)</f>
        <v>田中企画</v>
      </c>
      <c r="E21" s="30">
        <v>429</v>
      </c>
      <c r="F21" s="30">
        <v>407</v>
      </c>
      <c r="G21" s="42">
        <f>ROUNDUP(VLOOKUP(A21,テーブル!$A$3:$C$11,3,0)*(1+INDEX(テーブル!$K$4:$M$7,MATCH(E21,テーブル!$J$4:$J$7,1),MOD(A21,10))),0)</f>
        <v>1109</v>
      </c>
      <c r="H21" s="31">
        <f t="shared" si="0"/>
        <v>451363</v>
      </c>
      <c r="I21" s="37">
        <f>ROUND(H21*VLOOKUP(C21,テーブル!$E$3:$H$6,3,0),-2)</f>
        <v>49200</v>
      </c>
    </row>
    <row r="22" spans="1:9" x14ac:dyDescent="0.15">
      <c r="A22" s="3">
        <v>23</v>
      </c>
      <c r="B22" s="12" t="str">
        <f>VLOOKUP(A22,テーブル!$A$3:$C$11,2,0)</f>
        <v>Ｆ商品</v>
      </c>
      <c r="C22" s="4">
        <v>101</v>
      </c>
      <c r="D22" s="4" t="str">
        <f>VLOOKUP(C22,テーブル!$E$3:$H$6,2,0)</f>
        <v>青山商事</v>
      </c>
      <c r="E22" s="30">
        <v>524</v>
      </c>
      <c r="F22" s="30">
        <v>521</v>
      </c>
      <c r="G22" s="42">
        <f>ROUNDUP(VLOOKUP(A22,テーブル!$A$3:$C$11,3,0)*(1+INDEX(テーブル!$K$4:$M$7,MATCH(E22,テーブル!$J$4:$J$7,1),MOD(A22,10))),0)</f>
        <v>1101</v>
      </c>
      <c r="H22" s="31">
        <f t="shared" si="0"/>
        <v>573621</v>
      </c>
      <c r="I22" s="37">
        <f>ROUND(H22*VLOOKUP(C22,テーブル!$E$3:$H$6,3,0),-2)</f>
        <v>67100</v>
      </c>
    </row>
    <row r="23" spans="1:9" x14ac:dyDescent="0.15">
      <c r="A23" s="3">
        <v>23</v>
      </c>
      <c r="B23" s="12" t="str">
        <f>VLOOKUP(A23,テーブル!$A$3:$C$11,2,0)</f>
        <v>Ｆ商品</v>
      </c>
      <c r="C23" s="4">
        <v>102</v>
      </c>
      <c r="D23" s="4" t="str">
        <f>VLOOKUP(C23,テーブル!$E$3:$H$6,2,0)</f>
        <v>加藤総業</v>
      </c>
      <c r="E23" s="30">
        <v>431</v>
      </c>
      <c r="F23" s="30">
        <v>411</v>
      </c>
      <c r="G23" s="42">
        <f>ROUNDUP(VLOOKUP(A23,テーブル!$A$3:$C$11,3,0)*(1+INDEX(テーブル!$K$4:$M$7,MATCH(E23,テーブル!$J$4:$J$7,1),MOD(A23,10))),0)</f>
        <v>1145</v>
      </c>
      <c r="H23" s="31">
        <f t="shared" si="0"/>
        <v>470595</v>
      </c>
      <c r="I23" s="37">
        <f>ROUND(H23*VLOOKUP(C23,テーブル!$E$3:$H$6,3,0),-2)</f>
        <v>57900</v>
      </c>
    </row>
    <row r="24" spans="1:9" x14ac:dyDescent="0.15">
      <c r="A24" s="3">
        <v>23</v>
      </c>
      <c r="B24" s="12" t="str">
        <f>VLOOKUP(A24,テーブル!$A$3:$C$11,2,0)</f>
        <v>Ｆ商品</v>
      </c>
      <c r="C24" s="4">
        <v>103</v>
      </c>
      <c r="D24" s="4" t="str">
        <f>VLOOKUP(C24,テーブル!$E$3:$H$6,2,0)</f>
        <v>さつま堂</v>
      </c>
      <c r="E24" s="30">
        <v>464</v>
      </c>
      <c r="F24" s="30">
        <v>448</v>
      </c>
      <c r="G24" s="42">
        <f>ROUNDUP(VLOOKUP(A24,テーブル!$A$3:$C$11,3,0)*(1+INDEX(テーブル!$K$4:$M$7,MATCH(E24,テーブル!$J$4:$J$7,1),MOD(A24,10))),0)</f>
        <v>1123</v>
      </c>
      <c r="H24" s="31">
        <f t="shared" si="0"/>
        <v>503104</v>
      </c>
      <c r="I24" s="37">
        <f>ROUND(H24*VLOOKUP(C24,テーブル!$E$3:$H$6,3,0),-2)</f>
        <v>57400</v>
      </c>
    </row>
    <row r="25" spans="1:9" x14ac:dyDescent="0.15">
      <c r="A25" s="3">
        <v>23</v>
      </c>
      <c r="B25" s="12" t="str">
        <f>VLOOKUP(A25,テーブル!$A$3:$C$11,2,0)</f>
        <v>Ｆ商品</v>
      </c>
      <c r="C25" s="4">
        <v>104</v>
      </c>
      <c r="D25" s="4" t="str">
        <f>VLOOKUP(C25,テーブル!$E$3:$H$6,2,0)</f>
        <v>田中企画</v>
      </c>
      <c r="E25" s="30">
        <v>561</v>
      </c>
      <c r="F25" s="30">
        <v>440</v>
      </c>
      <c r="G25" s="42">
        <f>ROUNDUP(VLOOKUP(A25,テーブル!$A$3:$C$11,3,0)*(1+INDEX(テーブル!$K$4:$M$7,MATCH(E25,テーブル!$J$4:$J$7,1),MOD(A25,10))),0)</f>
        <v>1079</v>
      </c>
      <c r="H25" s="31">
        <f t="shared" si="0"/>
        <v>474760</v>
      </c>
      <c r="I25" s="37">
        <f>ROUND(H25*VLOOKUP(C25,テーブル!$E$3:$H$6,3,0),-2)</f>
        <v>51700</v>
      </c>
    </row>
    <row r="26" spans="1:9" x14ac:dyDescent="0.15">
      <c r="A26" s="3">
        <v>31</v>
      </c>
      <c r="B26" s="12" t="str">
        <f>VLOOKUP(A26,テーブル!$A$3:$C$11,2,0)</f>
        <v>Ｇ商品</v>
      </c>
      <c r="C26" s="4">
        <v>101</v>
      </c>
      <c r="D26" s="4" t="str">
        <f>VLOOKUP(C26,テーブル!$E$3:$H$6,2,0)</f>
        <v>青山商事</v>
      </c>
      <c r="E26" s="30">
        <v>453</v>
      </c>
      <c r="F26" s="30">
        <v>442</v>
      </c>
      <c r="G26" s="42">
        <f>ROUNDUP(VLOOKUP(A26,テーブル!$A$3:$C$11,3,0)*(1+INDEX(テーブル!$K$4:$M$7,MATCH(E26,テーブル!$J$4:$J$7,1),MOD(A26,10))),0)</f>
        <v>1222</v>
      </c>
      <c r="H26" s="31">
        <f t="shared" si="0"/>
        <v>540124</v>
      </c>
      <c r="I26" s="37">
        <f>ROUND(H26*VLOOKUP(C26,テーブル!$E$3:$H$6,3,0),-2)</f>
        <v>63200</v>
      </c>
    </row>
    <row r="27" spans="1:9" x14ac:dyDescent="0.15">
      <c r="A27" s="3">
        <v>31</v>
      </c>
      <c r="B27" s="12" t="str">
        <f>VLOOKUP(A27,テーブル!$A$3:$C$11,2,0)</f>
        <v>Ｇ商品</v>
      </c>
      <c r="C27" s="4">
        <v>102</v>
      </c>
      <c r="D27" s="4" t="str">
        <f>VLOOKUP(C27,テーブル!$E$3:$H$6,2,0)</f>
        <v>加藤総業</v>
      </c>
      <c r="E27" s="30">
        <v>430</v>
      </c>
      <c r="F27" s="30">
        <v>406</v>
      </c>
      <c r="G27" s="42">
        <f>ROUNDUP(VLOOKUP(A27,テーブル!$A$3:$C$11,3,0)*(1+INDEX(テーブル!$K$4:$M$7,MATCH(E27,テーブル!$J$4:$J$7,1),MOD(A27,10))),0)</f>
        <v>1246</v>
      </c>
      <c r="H27" s="31">
        <f t="shared" si="0"/>
        <v>505876</v>
      </c>
      <c r="I27" s="37">
        <f>ROUND(H27*VLOOKUP(C27,テーブル!$E$3:$H$6,3,0),-2)</f>
        <v>62200</v>
      </c>
    </row>
    <row r="28" spans="1:9" x14ac:dyDescent="0.15">
      <c r="A28" s="3">
        <v>31</v>
      </c>
      <c r="B28" s="12" t="str">
        <f>VLOOKUP(A28,テーブル!$A$3:$C$11,2,0)</f>
        <v>Ｇ商品</v>
      </c>
      <c r="C28" s="4">
        <v>103</v>
      </c>
      <c r="D28" s="4" t="str">
        <f>VLOOKUP(C28,テーブル!$E$3:$H$6,2,0)</f>
        <v>さつま堂</v>
      </c>
      <c r="E28" s="30">
        <v>529</v>
      </c>
      <c r="F28" s="30">
        <v>500</v>
      </c>
      <c r="G28" s="42">
        <f>ROUNDUP(VLOOKUP(A28,テーブル!$A$3:$C$11,3,0)*(1+INDEX(テーブル!$K$4:$M$7,MATCH(E28,テーブル!$J$4:$J$7,1),MOD(A28,10))),0)</f>
        <v>1199</v>
      </c>
      <c r="H28" s="31">
        <f t="shared" si="0"/>
        <v>599500</v>
      </c>
      <c r="I28" s="37">
        <f>ROUND(H28*VLOOKUP(C28,テーブル!$E$3:$H$6,3,0),-2)</f>
        <v>68300</v>
      </c>
    </row>
    <row r="29" spans="1:9" x14ac:dyDescent="0.15">
      <c r="A29" s="3">
        <v>31</v>
      </c>
      <c r="B29" s="12" t="str">
        <f>VLOOKUP(A29,テーブル!$A$3:$C$11,2,0)</f>
        <v>Ｇ商品</v>
      </c>
      <c r="C29" s="4">
        <v>104</v>
      </c>
      <c r="D29" s="4" t="str">
        <f>VLOOKUP(C29,テーブル!$E$3:$H$6,2,0)</f>
        <v>田中企画</v>
      </c>
      <c r="E29" s="30">
        <v>568</v>
      </c>
      <c r="F29" s="30">
        <v>451</v>
      </c>
      <c r="G29" s="42">
        <f>ROUNDUP(VLOOKUP(A29,テーブル!$A$3:$C$11,3,0)*(1+INDEX(テーブル!$K$4:$M$7,MATCH(E29,テーブル!$J$4:$J$7,1),MOD(A29,10))),0)</f>
        <v>1175</v>
      </c>
      <c r="H29" s="31">
        <f t="shared" si="0"/>
        <v>529925</v>
      </c>
      <c r="I29" s="37">
        <f>ROUND(H29*VLOOKUP(C29,テーブル!$E$3:$H$6,3,0),-2)</f>
        <v>57800</v>
      </c>
    </row>
    <row r="30" spans="1:9" x14ac:dyDescent="0.15">
      <c r="A30" s="3">
        <v>32</v>
      </c>
      <c r="B30" s="12" t="str">
        <f>VLOOKUP(A30,テーブル!$A$3:$C$11,2,0)</f>
        <v>Ｈ商品</v>
      </c>
      <c r="C30" s="4">
        <v>101</v>
      </c>
      <c r="D30" s="4" t="str">
        <f>VLOOKUP(C30,テーブル!$E$3:$H$6,2,0)</f>
        <v>青山商事</v>
      </c>
      <c r="E30" s="30">
        <v>520</v>
      </c>
      <c r="F30" s="30">
        <v>502</v>
      </c>
      <c r="G30" s="42">
        <f>ROUNDUP(VLOOKUP(A30,テーブル!$A$3:$C$11,3,0)*(1+INDEX(テーブル!$K$4:$M$7,MATCH(E30,テーブル!$J$4:$J$7,1),MOD(A30,10))),0)</f>
        <v>1220</v>
      </c>
      <c r="H30" s="31">
        <f t="shared" si="0"/>
        <v>612440</v>
      </c>
      <c r="I30" s="37">
        <f>ROUND(H30*VLOOKUP(C30,テーブル!$E$3:$H$6,3,0),-2)</f>
        <v>71700</v>
      </c>
    </row>
    <row r="31" spans="1:9" x14ac:dyDescent="0.15">
      <c r="A31" s="3">
        <v>32</v>
      </c>
      <c r="B31" s="12" t="str">
        <f>VLOOKUP(A31,テーブル!$A$3:$C$11,2,0)</f>
        <v>Ｈ商品</v>
      </c>
      <c r="C31" s="4">
        <v>102</v>
      </c>
      <c r="D31" s="4" t="str">
        <f>VLOOKUP(C31,テーブル!$E$3:$H$6,2,0)</f>
        <v>加藤総業</v>
      </c>
      <c r="E31" s="30">
        <v>560</v>
      </c>
      <c r="F31" s="30">
        <v>533</v>
      </c>
      <c r="G31" s="42">
        <f>ROUNDUP(VLOOKUP(A31,テーブル!$A$3:$C$11,3,0)*(1+INDEX(テーブル!$K$4:$M$7,MATCH(E31,テーブル!$J$4:$J$7,1),MOD(A31,10))),0)</f>
        <v>1196</v>
      </c>
      <c r="H31" s="31">
        <f t="shared" si="0"/>
        <v>637468</v>
      </c>
      <c r="I31" s="37">
        <f>ROUND(H31*VLOOKUP(C31,テーブル!$E$3:$H$6,3,0),-2)</f>
        <v>78400</v>
      </c>
    </row>
    <row r="32" spans="1:9" x14ac:dyDescent="0.15">
      <c r="A32" s="3">
        <v>32</v>
      </c>
      <c r="B32" s="12" t="str">
        <f>VLOOKUP(A32,テーブル!$A$3:$C$11,2,0)</f>
        <v>Ｈ商品</v>
      </c>
      <c r="C32" s="4">
        <v>103</v>
      </c>
      <c r="D32" s="4" t="str">
        <f>VLOOKUP(C32,テーブル!$E$3:$H$6,2,0)</f>
        <v>さつま堂</v>
      </c>
      <c r="E32" s="30">
        <v>438</v>
      </c>
      <c r="F32" s="30">
        <v>435</v>
      </c>
      <c r="G32" s="42">
        <f>ROUNDUP(VLOOKUP(A32,テーブル!$A$3:$C$11,3,0)*(1+INDEX(テーブル!$K$4:$M$7,MATCH(E32,テーブル!$J$4:$J$7,1),MOD(A32,10))),0)</f>
        <v>1268</v>
      </c>
      <c r="H32" s="31">
        <f t="shared" si="0"/>
        <v>551580</v>
      </c>
      <c r="I32" s="37">
        <f>ROUND(H32*VLOOKUP(C32,テーブル!$E$3:$H$6,3,0),-2)</f>
        <v>62900</v>
      </c>
    </row>
    <row r="33" spans="1:10" x14ac:dyDescent="0.15">
      <c r="A33" s="3">
        <v>32</v>
      </c>
      <c r="B33" s="12" t="str">
        <f>VLOOKUP(A33,テーブル!$A$3:$C$11,2,0)</f>
        <v>Ｈ商品</v>
      </c>
      <c r="C33" s="4">
        <v>104</v>
      </c>
      <c r="D33" s="4" t="str">
        <f>VLOOKUP(C33,テーブル!$E$3:$H$6,2,0)</f>
        <v>田中企画</v>
      </c>
      <c r="E33" s="30">
        <v>476</v>
      </c>
      <c r="F33" s="30">
        <v>455</v>
      </c>
      <c r="G33" s="42">
        <f>ROUNDUP(VLOOKUP(A33,テーブル!$A$3:$C$11,3,0)*(1+INDEX(テーブル!$K$4:$M$7,MATCH(E33,テーブル!$J$4:$J$7,1),MOD(A33,10))),0)</f>
        <v>1244</v>
      </c>
      <c r="H33" s="31">
        <f t="shared" si="0"/>
        <v>566020</v>
      </c>
      <c r="I33" s="37">
        <f>ROUND(H33*VLOOKUP(C33,テーブル!$E$3:$H$6,3,0),-2)</f>
        <v>61700</v>
      </c>
    </row>
    <row r="34" spans="1:10" x14ac:dyDescent="0.15">
      <c r="A34" s="3">
        <v>33</v>
      </c>
      <c r="B34" s="12" t="str">
        <f>VLOOKUP(A34,テーブル!$A$3:$C$11,2,0)</f>
        <v>Ｉ商品</v>
      </c>
      <c r="C34" s="4">
        <v>101</v>
      </c>
      <c r="D34" s="4" t="str">
        <f>VLOOKUP(C34,テーブル!$E$3:$H$6,2,0)</f>
        <v>青山商事</v>
      </c>
      <c r="E34" s="30">
        <v>529</v>
      </c>
      <c r="F34" s="30">
        <v>469</v>
      </c>
      <c r="G34" s="42">
        <f>ROUNDUP(VLOOKUP(A34,テーブル!$A$3:$C$11,3,0)*(1+INDEX(テーブル!$K$4:$M$7,MATCH(E34,テーブル!$J$4:$J$7,1),MOD(A34,10))),0)</f>
        <v>1253</v>
      </c>
      <c r="H34" s="31">
        <f t="shared" si="0"/>
        <v>587657</v>
      </c>
      <c r="I34" s="37">
        <f>ROUND(H34*VLOOKUP(C34,テーブル!$E$3:$H$6,3,0),-2)</f>
        <v>68800</v>
      </c>
    </row>
    <row r="35" spans="1:10" x14ac:dyDescent="0.15">
      <c r="A35" s="3">
        <v>33</v>
      </c>
      <c r="B35" s="12" t="str">
        <f>VLOOKUP(A35,テーブル!$A$3:$C$11,2,0)</f>
        <v>Ｉ商品</v>
      </c>
      <c r="C35" s="4">
        <v>102</v>
      </c>
      <c r="D35" s="4" t="str">
        <f>VLOOKUP(C35,テーブル!$E$3:$H$6,2,0)</f>
        <v>加藤総業</v>
      </c>
      <c r="E35" s="30">
        <v>479</v>
      </c>
      <c r="F35" s="30">
        <v>425</v>
      </c>
      <c r="G35" s="42">
        <f>ROUNDUP(VLOOKUP(A35,テーブル!$A$3:$C$11,3,0)*(1+INDEX(テーブル!$K$4:$M$7,MATCH(E35,テーブル!$J$4:$J$7,1),MOD(A35,10))),0)</f>
        <v>1278</v>
      </c>
      <c r="H35" s="31">
        <f t="shared" si="0"/>
        <v>543150</v>
      </c>
      <c r="I35" s="37">
        <f>ROUND(H35*VLOOKUP(C35,テーブル!$E$3:$H$6,3,0),-2)</f>
        <v>66800</v>
      </c>
    </row>
    <row r="36" spans="1:10" x14ac:dyDescent="0.15">
      <c r="A36" s="3">
        <v>33</v>
      </c>
      <c r="B36" s="12" t="str">
        <f>VLOOKUP(A36,テーブル!$A$3:$C$11,2,0)</f>
        <v>Ｉ商品</v>
      </c>
      <c r="C36" s="4">
        <v>103</v>
      </c>
      <c r="D36" s="4" t="str">
        <f>VLOOKUP(C36,テーブル!$E$3:$H$6,2,0)</f>
        <v>さつま堂</v>
      </c>
      <c r="E36" s="30">
        <v>435</v>
      </c>
      <c r="F36" s="30">
        <v>432</v>
      </c>
      <c r="G36" s="42">
        <f>ROUNDUP(VLOOKUP(A36,テーブル!$A$3:$C$11,3,0)*(1+INDEX(テーブル!$K$4:$M$7,MATCH(E36,テーブル!$J$4:$J$7,1),MOD(A36,10))),0)</f>
        <v>1302</v>
      </c>
      <c r="H36" s="31">
        <f t="shared" si="0"/>
        <v>562464</v>
      </c>
      <c r="I36" s="37">
        <f>ROUND(H36*VLOOKUP(C36,テーブル!$E$3:$H$6,3,0),-2)</f>
        <v>64100</v>
      </c>
    </row>
    <row r="37" spans="1:10" x14ac:dyDescent="0.15">
      <c r="A37" s="3">
        <v>33</v>
      </c>
      <c r="B37" s="12" t="str">
        <f>VLOOKUP(A37,テーブル!$A$3:$C$11,2,0)</f>
        <v>Ｉ商品</v>
      </c>
      <c r="C37" s="4">
        <v>104</v>
      </c>
      <c r="D37" s="4" t="str">
        <f>VLOOKUP(C37,テーブル!$E$3:$H$6,2,0)</f>
        <v>田中企画</v>
      </c>
      <c r="E37" s="30">
        <v>580</v>
      </c>
      <c r="F37" s="30">
        <v>574</v>
      </c>
      <c r="G37" s="42">
        <f>ROUNDUP(VLOOKUP(A37,テーブル!$A$3:$C$11,3,0)*(1+INDEX(テーブル!$K$4:$M$7,MATCH(E37,テーブル!$J$4:$J$7,1),MOD(A37,10))),0)</f>
        <v>1228</v>
      </c>
      <c r="H37" s="31">
        <f t="shared" si="0"/>
        <v>704872</v>
      </c>
      <c r="I37" s="37">
        <f>ROUND(H37*VLOOKUP(C37,テーブル!$E$3:$H$6,3,0),-2)</f>
        <v>76800</v>
      </c>
    </row>
    <row r="38" spans="1:10" x14ac:dyDescent="0.15">
      <c r="A38" s="3"/>
      <c r="B38" s="4"/>
      <c r="C38" s="4"/>
      <c r="D38" s="4"/>
      <c r="E38" s="4"/>
      <c r="F38" s="4"/>
      <c r="G38" s="4"/>
      <c r="H38" s="4"/>
      <c r="I38" s="6"/>
    </row>
    <row r="39" spans="1:10" ht="14.25" thickBot="1" x14ac:dyDescent="0.2">
      <c r="A39" s="32"/>
      <c r="B39" s="33" t="s">
        <v>14</v>
      </c>
      <c r="C39" s="14"/>
      <c r="D39" s="34"/>
      <c r="E39" s="35">
        <f>SUM(E2:E37)</f>
        <v>17972</v>
      </c>
      <c r="F39" s="35">
        <f t="shared" ref="F39:I39" si="1">SUM(F2:F37)</f>
        <v>16669</v>
      </c>
      <c r="G39" s="35"/>
      <c r="H39" s="35">
        <f t="shared" si="1"/>
        <v>16793967</v>
      </c>
      <c r="I39" s="36">
        <f t="shared" si="1"/>
        <v>1943800</v>
      </c>
      <c r="J39" t="s">
        <v>41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9"/>
  <sheetViews>
    <sheetView zoomScaleNormal="100" workbookViewId="0"/>
  </sheetViews>
  <sheetFormatPr defaultRowHeight="13.5" x14ac:dyDescent="0.15"/>
  <cols>
    <col min="1" max="3" width="7.5" style="1" bestFit="1" customWidth="1"/>
    <col min="4" max="4" width="9.5" style="1" bestFit="1" customWidth="1"/>
    <col min="5" max="6" width="7.5" style="1" customWidth="1"/>
    <col min="7" max="7" width="6.5" style="1" customWidth="1"/>
    <col min="8" max="8" width="11.625" style="1" customWidth="1"/>
    <col min="9" max="9" width="10.5" style="1" customWidth="1"/>
    <col min="10" max="16384" width="9" style="1"/>
  </cols>
  <sheetData>
    <row r="1" spans="1:9" x14ac:dyDescent="0.15">
      <c r="A1" s="39" t="s">
        <v>16</v>
      </c>
      <c r="B1" s="28" t="s">
        <v>11</v>
      </c>
      <c r="C1" s="28" t="s">
        <v>17</v>
      </c>
      <c r="D1" s="28" t="s">
        <v>2</v>
      </c>
      <c r="E1" s="28" t="s">
        <v>3</v>
      </c>
      <c r="F1" s="28" t="s">
        <v>4</v>
      </c>
      <c r="G1" s="28" t="s">
        <v>40</v>
      </c>
      <c r="H1" s="28" t="s">
        <v>6</v>
      </c>
      <c r="I1" s="29" t="s">
        <v>7</v>
      </c>
    </row>
    <row r="2" spans="1:9" x14ac:dyDescent="0.15">
      <c r="A2" s="3">
        <v>11</v>
      </c>
      <c r="B2" s="12" t="str">
        <f>VLOOKUP(A2,テーブル!$A$3:$C$11,2,0)</f>
        <v>Ａ商品</v>
      </c>
      <c r="C2" s="4">
        <v>101</v>
      </c>
      <c r="D2" s="4" t="str">
        <f>VLOOKUP(C2,テーブル!$E$3:$H$6,2,0)</f>
        <v>青山商事</v>
      </c>
      <c r="E2" s="30">
        <v>449</v>
      </c>
      <c r="F2" s="30">
        <v>404</v>
      </c>
      <c r="G2" s="42">
        <f>ROUNDUP(VLOOKUP(A2,テーブル!$A$3:$C$11,3,0)*(1+INDEX(テーブル!$K$4:$M$7,MATCH(E2,テーブル!$J$4:$J$7,1),MOD(A2,10))),0)</f>
        <v>689</v>
      </c>
      <c r="H2" s="31">
        <f>G2*F2</f>
        <v>278356</v>
      </c>
      <c r="I2" s="37">
        <f>ROUND(H2*VLOOKUP(C2,テーブル!$E$3:$H$6,3,0),-2)</f>
        <v>32600</v>
      </c>
    </row>
    <row r="3" spans="1:9" x14ac:dyDescent="0.15">
      <c r="A3" s="3">
        <v>11</v>
      </c>
      <c r="B3" s="12" t="str">
        <f>VLOOKUP(A3,テーブル!$A$3:$C$11,2,0)</f>
        <v>Ａ商品</v>
      </c>
      <c r="C3" s="4">
        <v>102</v>
      </c>
      <c r="D3" s="4" t="str">
        <f>VLOOKUP(C3,テーブル!$E$3:$H$6,2,0)</f>
        <v>加藤総業</v>
      </c>
      <c r="E3" s="30">
        <v>518</v>
      </c>
      <c r="F3" s="30">
        <v>469</v>
      </c>
      <c r="G3" s="42">
        <f>ROUNDUP(VLOOKUP(A3,テーブル!$A$3:$C$11,3,0)*(1+INDEX(テーブル!$K$4:$M$7,MATCH(E3,テーブル!$J$4:$J$7,1),MOD(A3,10))),0)</f>
        <v>663</v>
      </c>
      <c r="H3" s="31">
        <f t="shared" ref="H3:H37" si="0">G3*F3</f>
        <v>310947</v>
      </c>
      <c r="I3" s="37">
        <f>ROUND(H3*VLOOKUP(C3,テーブル!$E$3:$H$6,3,0),-2)</f>
        <v>38200</v>
      </c>
    </row>
    <row r="4" spans="1:9" x14ac:dyDescent="0.15">
      <c r="A4" s="3">
        <v>11</v>
      </c>
      <c r="B4" s="12" t="str">
        <f>VLOOKUP(A4,テーブル!$A$3:$C$11,2,0)</f>
        <v>Ａ商品</v>
      </c>
      <c r="C4" s="4">
        <v>103</v>
      </c>
      <c r="D4" s="4" t="str">
        <f>VLOOKUP(C4,テーブル!$E$3:$H$6,2,0)</f>
        <v>さつま堂</v>
      </c>
      <c r="E4" s="30">
        <v>570</v>
      </c>
      <c r="F4" s="30">
        <v>482</v>
      </c>
      <c r="G4" s="42">
        <f>ROUNDUP(VLOOKUP(A4,テーブル!$A$3:$C$11,3,0)*(1+INDEX(テーブル!$K$4:$M$7,MATCH(E4,テーブル!$J$4:$J$7,1),MOD(A4,10))),0)</f>
        <v>650</v>
      </c>
      <c r="H4" s="31">
        <f t="shared" si="0"/>
        <v>313300</v>
      </c>
      <c r="I4" s="37">
        <f>ROUND(H4*VLOOKUP(C4,テーブル!$E$3:$H$6,3,0),-2)</f>
        <v>35700</v>
      </c>
    </row>
    <row r="5" spans="1:9" x14ac:dyDescent="0.15">
      <c r="A5" s="3">
        <v>11</v>
      </c>
      <c r="B5" s="12" t="str">
        <f>VLOOKUP(A5,テーブル!$A$3:$C$11,2,0)</f>
        <v>Ａ商品</v>
      </c>
      <c r="C5" s="4">
        <v>104</v>
      </c>
      <c r="D5" s="4" t="str">
        <f>VLOOKUP(C5,テーブル!$E$3:$H$6,2,0)</f>
        <v>田中企画</v>
      </c>
      <c r="E5" s="30">
        <v>492</v>
      </c>
      <c r="F5" s="30">
        <v>487</v>
      </c>
      <c r="G5" s="42">
        <f>ROUNDUP(VLOOKUP(A5,テーブル!$A$3:$C$11,3,0)*(1+INDEX(テーブル!$K$4:$M$7,MATCH(E5,テーブル!$J$4:$J$7,1),MOD(A5,10))),0)</f>
        <v>676</v>
      </c>
      <c r="H5" s="31">
        <f t="shared" si="0"/>
        <v>329212</v>
      </c>
      <c r="I5" s="37">
        <f>ROUND(H5*VLOOKUP(C5,テーブル!$E$3:$H$6,3,0),-2)</f>
        <v>35900</v>
      </c>
    </row>
    <row r="6" spans="1:9" x14ac:dyDescent="0.15">
      <c r="A6" s="3">
        <v>12</v>
      </c>
      <c r="B6" s="12" t="str">
        <f>VLOOKUP(A6,テーブル!$A$3:$C$11,2,0)</f>
        <v>Ｂ商品</v>
      </c>
      <c r="C6" s="4">
        <v>101</v>
      </c>
      <c r="D6" s="4" t="str">
        <f>VLOOKUP(C6,テーブル!$E$3:$H$6,2,0)</f>
        <v>青山商事</v>
      </c>
      <c r="E6" s="30">
        <v>521</v>
      </c>
      <c r="F6" s="30">
        <v>465</v>
      </c>
      <c r="G6" s="42">
        <f>ROUNDUP(VLOOKUP(A6,テーブル!$A$3:$C$11,3,0)*(1+INDEX(テーブル!$K$4:$M$7,MATCH(E6,テーブル!$J$4:$J$7,1),MOD(A6,10))),0)</f>
        <v>724</v>
      </c>
      <c r="H6" s="31">
        <f t="shared" si="0"/>
        <v>336660</v>
      </c>
      <c r="I6" s="37">
        <f>ROUND(H6*VLOOKUP(C6,テーブル!$E$3:$H$6,3,0),-2)</f>
        <v>39400</v>
      </c>
    </row>
    <row r="7" spans="1:9" x14ac:dyDescent="0.15">
      <c r="A7" s="3">
        <v>12</v>
      </c>
      <c r="B7" s="12" t="str">
        <f>VLOOKUP(A7,テーブル!$A$3:$C$11,2,0)</f>
        <v>Ｂ商品</v>
      </c>
      <c r="C7" s="4">
        <v>102</v>
      </c>
      <c r="D7" s="4" t="str">
        <f>VLOOKUP(C7,テーブル!$E$3:$H$6,2,0)</f>
        <v>加藤総業</v>
      </c>
      <c r="E7" s="30">
        <v>562</v>
      </c>
      <c r="F7" s="30">
        <v>495</v>
      </c>
      <c r="G7" s="42">
        <f>ROUNDUP(VLOOKUP(A7,テーブル!$A$3:$C$11,3,0)*(1+INDEX(テーブル!$K$4:$M$7,MATCH(E7,テーブル!$J$4:$J$7,1),MOD(A7,10))),0)</f>
        <v>710</v>
      </c>
      <c r="H7" s="31">
        <f t="shared" si="0"/>
        <v>351450</v>
      </c>
      <c r="I7" s="37">
        <f>ROUND(H7*VLOOKUP(C7,テーブル!$E$3:$H$6,3,0),-2)</f>
        <v>43200</v>
      </c>
    </row>
    <row r="8" spans="1:9" x14ac:dyDescent="0.15">
      <c r="A8" s="3">
        <v>12</v>
      </c>
      <c r="B8" s="12" t="str">
        <f>VLOOKUP(A8,テーブル!$A$3:$C$11,2,0)</f>
        <v>Ｂ商品</v>
      </c>
      <c r="C8" s="4">
        <v>103</v>
      </c>
      <c r="D8" s="4" t="str">
        <f>VLOOKUP(C8,テーブル!$E$3:$H$6,2,0)</f>
        <v>さつま堂</v>
      </c>
      <c r="E8" s="30">
        <v>416</v>
      </c>
      <c r="F8" s="30">
        <v>415</v>
      </c>
      <c r="G8" s="42">
        <f>ROUNDUP(VLOOKUP(A8,テーブル!$A$3:$C$11,3,0)*(1+INDEX(テーブル!$K$4:$M$7,MATCH(E8,テーブル!$J$4:$J$7,1),MOD(A8,10))),0)</f>
        <v>753</v>
      </c>
      <c r="H8" s="31">
        <f t="shared" si="0"/>
        <v>312495</v>
      </c>
      <c r="I8" s="37">
        <f>ROUND(H8*VLOOKUP(C8,テーブル!$E$3:$H$6,3,0),-2)</f>
        <v>35600</v>
      </c>
    </row>
    <row r="9" spans="1:9" x14ac:dyDescent="0.15">
      <c r="A9" s="3">
        <v>12</v>
      </c>
      <c r="B9" s="12" t="str">
        <f>VLOOKUP(A9,テーブル!$A$3:$C$11,2,0)</f>
        <v>Ｂ商品</v>
      </c>
      <c r="C9" s="4">
        <v>104</v>
      </c>
      <c r="D9" s="4" t="str">
        <f>VLOOKUP(C9,テーブル!$E$3:$H$6,2,0)</f>
        <v>田中企画</v>
      </c>
      <c r="E9" s="30">
        <v>485</v>
      </c>
      <c r="F9" s="30">
        <v>436</v>
      </c>
      <c r="G9" s="42">
        <f>ROUNDUP(VLOOKUP(A9,テーブル!$A$3:$C$11,3,0)*(1+INDEX(テーブル!$K$4:$M$7,MATCH(E9,テーブル!$J$4:$J$7,1),MOD(A9,10))),0)</f>
        <v>739</v>
      </c>
      <c r="H9" s="31">
        <f t="shared" si="0"/>
        <v>322204</v>
      </c>
      <c r="I9" s="37">
        <f>ROUND(H9*VLOOKUP(C9,テーブル!$E$3:$H$6,3,0),-2)</f>
        <v>35100</v>
      </c>
    </row>
    <row r="10" spans="1:9" x14ac:dyDescent="0.15">
      <c r="A10" s="3">
        <v>13</v>
      </c>
      <c r="B10" s="12" t="str">
        <f>VLOOKUP(A10,テーブル!$A$3:$C$11,2,0)</f>
        <v>Ｃ商品</v>
      </c>
      <c r="C10" s="4">
        <v>101</v>
      </c>
      <c r="D10" s="4" t="str">
        <f>VLOOKUP(C10,テーブル!$E$3:$H$6,2,0)</f>
        <v>青山商事</v>
      </c>
      <c r="E10" s="30">
        <v>437</v>
      </c>
      <c r="F10" s="30">
        <v>401</v>
      </c>
      <c r="G10" s="42">
        <f>ROUNDUP(VLOOKUP(A10,テーブル!$A$3:$C$11,3,0)*(1+INDEX(テーブル!$K$4:$M$7,MATCH(E10,テーブル!$J$4:$J$7,1),MOD(A10,10))),0)</f>
        <v>816</v>
      </c>
      <c r="H10" s="31">
        <f t="shared" si="0"/>
        <v>327216</v>
      </c>
      <c r="I10" s="37">
        <f>ROUND(H10*VLOOKUP(C10,テーブル!$E$3:$H$6,3,0),-2)</f>
        <v>38300</v>
      </c>
    </row>
    <row r="11" spans="1:9" x14ac:dyDescent="0.15">
      <c r="A11" s="3">
        <v>13</v>
      </c>
      <c r="B11" s="12" t="str">
        <f>VLOOKUP(A11,テーブル!$A$3:$C$11,2,0)</f>
        <v>Ｃ商品</v>
      </c>
      <c r="C11" s="4">
        <v>102</v>
      </c>
      <c r="D11" s="4" t="str">
        <f>VLOOKUP(C11,テーブル!$E$3:$H$6,2,0)</f>
        <v>加藤総業</v>
      </c>
      <c r="E11" s="30">
        <v>529</v>
      </c>
      <c r="F11" s="30">
        <v>528</v>
      </c>
      <c r="G11" s="42">
        <f>ROUNDUP(VLOOKUP(A11,テーブル!$A$3:$C$11,3,0)*(1+INDEX(テーブル!$K$4:$M$7,MATCH(E11,テーブル!$J$4:$J$7,1),MOD(A11,10))),0)</f>
        <v>785</v>
      </c>
      <c r="H11" s="31">
        <f t="shared" si="0"/>
        <v>414480</v>
      </c>
      <c r="I11" s="37">
        <f>ROUND(H11*VLOOKUP(C11,テーブル!$E$3:$H$6,3,0),-2)</f>
        <v>51000</v>
      </c>
    </row>
    <row r="12" spans="1:9" x14ac:dyDescent="0.15">
      <c r="A12" s="3">
        <v>13</v>
      </c>
      <c r="B12" s="12" t="str">
        <f>VLOOKUP(A12,テーブル!$A$3:$C$11,2,0)</f>
        <v>Ｃ商品</v>
      </c>
      <c r="C12" s="4">
        <v>103</v>
      </c>
      <c r="D12" s="4" t="str">
        <f>VLOOKUP(C12,テーブル!$E$3:$H$6,2,0)</f>
        <v>さつま堂</v>
      </c>
      <c r="E12" s="30">
        <v>487</v>
      </c>
      <c r="F12" s="30">
        <v>453</v>
      </c>
      <c r="G12" s="42">
        <f>ROUNDUP(VLOOKUP(A12,テーブル!$A$3:$C$11,3,0)*(1+INDEX(テーブル!$K$4:$M$7,MATCH(E12,テーブル!$J$4:$J$7,1),MOD(A12,10))),0)</f>
        <v>800</v>
      </c>
      <c r="H12" s="31">
        <f t="shared" si="0"/>
        <v>362400</v>
      </c>
      <c r="I12" s="37">
        <f>ROUND(H12*VLOOKUP(C12,テーブル!$E$3:$H$6,3,0),-2)</f>
        <v>41300</v>
      </c>
    </row>
    <row r="13" spans="1:9" x14ac:dyDescent="0.15">
      <c r="A13" s="3">
        <v>13</v>
      </c>
      <c r="B13" s="12" t="str">
        <f>VLOOKUP(A13,テーブル!$A$3:$C$11,2,0)</f>
        <v>Ｃ商品</v>
      </c>
      <c r="C13" s="4">
        <v>104</v>
      </c>
      <c r="D13" s="4" t="str">
        <f>VLOOKUP(C13,テーブル!$E$3:$H$6,2,0)</f>
        <v>田中企画</v>
      </c>
      <c r="E13" s="30">
        <v>574</v>
      </c>
      <c r="F13" s="30">
        <v>531</v>
      </c>
      <c r="G13" s="42">
        <f>ROUNDUP(VLOOKUP(A13,テーブル!$A$3:$C$11,3,0)*(1+INDEX(テーブル!$K$4:$M$7,MATCH(E13,テーブル!$J$4:$J$7,1),MOD(A13,10))),0)</f>
        <v>769</v>
      </c>
      <c r="H13" s="31">
        <f t="shared" si="0"/>
        <v>408339</v>
      </c>
      <c r="I13" s="37">
        <f>ROUND(H13*VLOOKUP(C13,テーブル!$E$3:$H$6,3,0),-2)</f>
        <v>44500</v>
      </c>
    </row>
    <row r="14" spans="1:9" x14ac:dyDescent="0.15">
      <c r="A14" s="3">
        <v>21</v>
      </c>
      <c r="B14" s="12" t="str">
        <f>VLOOKUP(A14,テーブル!$A$3:$C$11,2,0)</f>
        <v>Ｄ商品</v>
      </c>
      <c r="C14" s="4">
        <v>101</v>
      </c>
      <c r="D14" s="4" t="str">
        <f>VLOOKUP(C14,テーブル!$E$3:$H$6,2,0)</f>
        <v>青山商事</v>
      </c>
      <c r="E14" s="30">
        <v>492</v>
      </c>
      <c r="F14" s="30">
        <v>460</v>
      </c>
      <c r="G14" s="42">
        <f>ROUNDUP(VLOOKUP(A14,テーブル!$A$3:$C$11,3,0)*(1+INDEX(テーブル!$K$4:$M$7,MATCH(E14,テーブル!$J$4:$J$7,1),MOD(A14,10))),0)</f>
        <v>988</v>
      </c>
      <c r="H14" s="31">
        <f t="shared" si="0"/>
        <v>454480</v>
      </c>
      <c r="I14" s="37">
        <f>ROUND(H14*VLOOKUP(C14,テーブル!$E$3:$H$6,3,0),-2)</f>
        <v>53200</v>
      </c>
    </row>
    <row r="15" spans="1:9" x14ac:dyDescent="0.15">
      <c r="A15" s="3">
        <v>21</v>
      </c>
      <c r="B15" s="12" t="str">
        <f>VLOOKUP(A15,テーブル!$A$3:$C$11,2,0)</f>
        <v>Ｄ商品</v>
      </c>
      <c r="C15" s="4">
        <v>102</v>
      </c>
      <c r="D15" s="4" t="str">
        <f>VLOOKUP(C15,テーブル!$E$3:$H$6,2,0)</f>
        <v>加藤総業</v>
      </c>
      <c r="E15" s="30">
        <v>428</v>
      </c>
      <c r="F15" s="30">
        <v>413</v>
      </c>
      <c r="G15" s="42">
        <f>ROUNDUP(VLOOKUP(A15,テーブル!$A$3:$C$11,3,0)*(1+INDEX(テーブル!$K$4:$M$7,MATCH(E15,テーブル!$J$4:$J$7,1),MOD(A15,10))),0)</f>
        <v>1007</v>
      </c>
      <c r="H15" s="31">
        <f t="shared" si="0"/>
        <v>415891</v>
      </c>
      <c r="I15" s="37">
        <f>ROUND(H15*VLOOKUP(C15,テーブル!$E$3:$H$6,3,0),-2)</f>
        <v>51200</v>
      </c>
    </row>
    <row r="16" spans="1:9" x14ac:dyDescent="0.15">
      <c r="A16" s="3">
        <v>21</v>
      </c>
      <c r="B16" s="12" t="str">
        <f>VLOOKUP(A16,テーブル!$A$3:$C$11,2,0)</f>
        <v>Ｄ商品</v>
      </c>
      <c r="C16" s="4">
        <v>103</v>
      </c>
      <c r="D16" s="4" t="str">
        <f>VLOOKUP(C16,テーブル!$E$3:$H$6,2,0)</f>
        <v>さつま堂</v>
      </c>
      <c r="E16" s="30">
        <v>571</v>
      </c>
      <c r="F16" s="30">
        <v>513</v>
      </c>
      <c r="G16" s="42">
        <f>ROUNDUP(VLOOKUP(A16,テーブル!$A$3:$C$11,3,0)*(1+INDEX(テーブル!$K$4:$M$7,MATCH(E16,テーブル!$J$4:$J$7,1),MOD(A16,10))),0)</f>
        <v>950</v>
      </c>
      <c r="H16" s="31">
        <f t="shared" si="0"/>
        <v>487350</v>
      </c>
      <c r="I16" s="37">
        <f>ROUND(H16*VLOOKUP(C16,テーブル!$E$3:$H$6,3,0),-2)</f>
        <v>55600</v>
      </c>
    </row>
    <row r="17" spans="1:9" x14ac:dyDescent="0.15">
      <c r="A17" s="3">
        <v>21</v>
      </c>
      <c r="B17" s="12" t="str">
        <f>VLOOKUP(A17,テーブル!$A$3:$C$11,2,0)</f>
        <v>Ｄ商品</v>
      </c>
      <c r="C17" s="4">
        <v>104</v>
      </c>
      <c r="D17" s="4" t="str">
        <f>VLOOKUP(C17,テーブル!$E$3:$H$6,2,0)</f>
        <v>田中企画</v>
      </c>
      <c r="E17" s="30">
        <v>525</v>
      </c>
      <c r="F17" s="30">
        <v>492</v>
      </c>
      <c r="G17" s="42">
        <f>ROUNDUP(VLOOKUP(A17,テーブル!$A$3:$C$11,3,0)*(1+INDEX(テーブル!$K$4:$M$7,MATCH(E17,テーブル!$J$4:$J$7,1),MOD(A17,10))),0)</f>
        <v>969</v>
      </c>
      <c r="H17" s="31">
        <f t="shared" si="0"/>
        <v>476748</v>
      </c>
      <c r="I17" s="37">
        <f>ROUND(H17*VLOOKUP(C17,テーブル!$E$3:$H$6,3,0),-2)</f>
        <v>52000</v>
      </c>
    </row>
    <row r="18" spans="1:9" x14ac:dyDescent="0.15">
      <c r="A18" s="3">
        <v>22</v>
      </c>
      <c r="B18" s="12" t="str">
        <f>VLOOKUP(A18,テーブル!$A$3:$C$11,2,0)</f>
        <v>Ｅ商品</v>
      </c>
      <c r="C18" s="4">
        <v>101</v>
      </c>
      <c r="D18" s="4" t="str">
        <f>VLOOKUP(C18,テーブル!$E$3:$H$6,2,0)</f>
        <v>青山商事</v>
      </c>
      <c r="E18" s="30">
        <v>438</v>
      </c>
      <c r="F18" s="30">
        <v>418</v>
      </c>
      <c r="G18" s="42">
        <f>ROUNDUP(VLOOKUP(A18,テーブル!$A$3:$C$11,3,0)*(1+INDEX(テーブル!$K$4:$M$7,MATCH(E18,テーブル!$J$4:$J$7,1),MOD(A18,10))),0)</f>
        <v>1109</v>
      </c>
      <c r="H18" s="31">
        <f t="shared" si="0"/>
        <v>463562</v>
      </c>
      <c r="I18" s="37">
        <f>ROUND(H18*VLOOKUP(C18,テーブル!$E$3:$H$6,3,0),-2)</f>
        <v>54200</v>
      </c>
    </row>
    <row r="19" spans="1:9" x14ac:dyDescent="0.15">
      <c r="A19" s="3">
        <v>22</v>
      </c>
      <c r="B19" s="12" t="str">
        <f>VLOOKUP(A19,テーブル!$A$3:$C$11,2,0)</f>
        <v>Ｅ商品</v>
      </c>
      <c r="C19" s="4">
        <v>102</v>
      </c>
      <c r="D19" s="4" t="str">
        <f>VLOOKUP(C19,テーブル!$E$3:$H$6,2,0)</f>
        <v>加藤総業</v>
      </c>
      <c r="E19" s="30">
        <v>574</v>
      </c>
      <c r="F19" s="30">
        <v>491</v>
      </c>
      <c r="G19" s="42">
        <f>ROUNDUP(VLOOKUP(A19,テーブル!$A$3:$C$11,3,0)*(1+INDEX(テーブル!$K$4:$M$7,MATCH(E19,テーブル!$J$4:$J$7,1),MOD(A19,10))),0)</f>
        <v>1046</v>
      </c>
      <c r="H19" s="31">
        <f t="shared" si="0"/>
        <v>513586</v>
      </c>
      <c r="I19" s="37">
        <f>ROUND(H19*VLOOKUP(C19,テーブル!$E$3:$H$6,3,0),-2)</f>
        <v>63200</v>
      </c>
    </row>
    <row r="20" spans="1:9" x14ac:dyDescent="0.15">
      <c r="A20" s="3">
        <v>22</v>
      </c>
      <c r="B20" s="12" t="str">
        <f>VLOOKUP(A20,テーブル!$A$3:$C$11,2,0)</f>
        <v>Ｅ商品</v>
      </c>
      <c r="C20" s="4">
        <v>103</v>
      </c>
      <c r="D20" s="4" t="str">
        <f>VLOOKUP(C20,テーブル!$E$3:$H$6,2,0)</f>
        <v>さつま堂</v>
      </c>
      <c r="E20" s="30">
        <v>524</v>
      </c>
      <c r="F20" s="30">
        <v>418</v>
      </c>
      <c r="G20" s="42">
        <f>ROUNDUP(VLOOKUP(A20,テーブル!$A$3:$C$11,3,0)*(1+INDEX(テーブル!$K$4:$M$7,MATCH(E20,テーブル!$J$4:$J$7,1),MOD(A20,10))),0)</f>
        <v>1067</v>
      </c>
      <c r="H20" s="31">
        <f t="shared" si="0"/>
        <v>446006</v>
      </c>
      <c r="I20" s="37">
        <f>ROUND(H20*VLOOKUP(C20,テーブル!$E$3:$H$6,3,0),-2)</f>
        <v>50800</v>
      </c>
    </row>
    <row r="21" spans="1:9" x14ac:dyDescent="0.15">
      <c r="A21" s="3">
        <v>22</v>
      </c>
      <c r="B21" s="12" t="str">
        <f>VLOOKUP(A21,テーブル!$A$3:$C$11,2,0)</f>
        <v>Ｅ商品</v>
      </c>
      <c r="C21" s="4">
        <v>104</v>
      </c>
      <c r="D21" s="4" t="str">
        <f>VLOOKUP(C21,テーブル!$E$3:$H$6,2,0)</f>
        <v>田中企画</v>
      </c>
      <c r="E21" s="30">
        <v>487</v>
      </c>
      <c r="F21" s="30">
        <v>399</v>
      </c>
      <c r="G21" s="42">
        <f>ROUNDUP(VLOOKUP(A21,テーブル!$A$3:$C$11,3,0)*(1+INDEX(テーブル!$K$4:$M$7,MATCH(E21,テーブル!$J$4:$J$7,1),MOD(A21,10))),0)</f>
        <v>1088</v>
      </c>
      <c r="H21" s="31">
        <f t="shared" si="0"/>
        <v>434112</v>
      </c>
      <c r="I21" s="37">
        <f>ROUND(H21*VLOOKUP(C21,テーブル!$E$3:$H$6,3,0),-2)</f>
        <v>47300</v>
      </c>
    </row>
    <row r="22" spans="1:9" x14ac:dyDescent="0.15">
      <c r="A22" s="3">
        <v>23</v>
      </c>
      <c r="B22" s="12" t="str">
        <f>VLOOKUP(A22,テーブル!$A$3:$C$11,2,0)</f>
        <v>Ｆ商品</v>
      </c>
      <c r="C22" s="4">
        <v>101</v>
      </c>
      <c r="D22" s="4" t="str">
        <f>VLOOKUP(C22,テーブル!$E$3:$H$6,2,0)</f>
        <v>青山商事</v>
      </c>
      <c r="E22" s="30">
        <v>554</v>
      </c>
      <c r="F22" s="30">
        <v>498</v>
      </c>
      <c r="G22" s="42">
        <f>ROUNDUP(VLOOKUP(A22,テーブル!$A$3:$C$11,3,0)*(1+INDEX(テーブル!$K$4:$M$7,MATCH(E22,テーブル!$J$4:$J$7,1),MOD(A22,10))),0)</f>
        <v>1079</v>
      </c>
      <c r="H22" s="31">
        <f t="shared" si="0"/>
        <v>537342</v>
      </c>
      <c r="I22" s="37">
        <f>ROUND(H22*VLOOKUP(C22,テーブル!$E$3:$H$6,3,0),-2)</f>
        <v>62900</v>
      </c>
    </row>
    <row r="23" spans="1:9" x14ac:dyDescent="0.15">
      <c r="A23" s="3">
        <v>23</v>
      </c>
      <c r="B23" s="12" t="str">
        <f>VLOOKUP(A23,テーブル!$A$3:$C$11,2,0)</f>
        <v>Ｆ商品</v>
      </c>
      <c r="C23" s="4">
        <v>102</v>
      </c>
      <c r="D23" s="4" t="str">
        <f>VLOOKUP(C23,テーブル!$E$3:$H$6,2,0)</f>
        <v>加藤総業</v>
      </c>
      <c r="E23" s="30">
        <v>425</v>
      </c>
      <c r="F23" s="30">
        <v>397</v>
      </c>
      <c r="G23" s="42">
        <f>ROUNDUP(VLOOKUP(A23,テーブル!$A$3:$C$11,3,0)*(1+INDEX(テーブル!$K$4:$M$7,MATCH(E23,テーブル!$J$4:$J$7,1),MOD(A23,10))),0)</f>
        <v>1145</v>
      </c>
      <c r="H23" s="31">
        <f t="shared" si="0"/>
        <v>454565</v>
      </c>
      <c r="I23" s="37">
        <f>ROUND(H23*VLOOKUP(C23,テーブル!$E$3:$H$6,3,0),-2)</f>
        <v>55900</v>
      </c>
    </row>
    <row r="24" spans="1:9" x14ac:dyDescent="0.15">
      <c r="A24" s="3">
        <v>23</v>
      </c>
      <c r="B24" s="12" t="str">
        <f>VLOOKUP(A24,テーブル!$A$3:$C$11,2,0)</f>
        <v>Ｆ商品</v>
      </c>
      <c r="C24" s="4">
        <v>103</v>
      </c>
      <c r="D24" s="4" t="str">
        <f>VLOOKUP(C24,テーブル!$E$3:$H$6,2,0)</f>
        <v>さつま堂</v>
      </c>
      <c r="E24" s="30">
        <v>500</v>
      </c>
      <c r="F24" s="30">
        <v>459</v>
      </c>
      <c r="G24" s="42">
        <f>ROUNDUP(VLOOKUP(A24,テーブル!$A$3:$C$11,3,0)*(1+INDEX(テーブル!$K$4:$M$7,MATCH(E24,テーブル!$J$4:$J$7,1),MOD(A24,10))),0)</f>
        <v>1101</v>
      </c>
      <c r="H24" s="31">
        <f t="shared" si="0"/>
        <v>505359</v>
      </c>
      <c r="I24" s="37">
        <f>ROUND(H24*VLOOKUP(C24,テーブル!$E$3:$H$6,3,0),-2)</f>
        <v>57600</v>
      </c>
    </row>
    <row r="25" spans="1:9" x14ac:dyDescent="0.15">
      <c r="A25" s="3">
        <v>23</v>
      </c>
      <c r="B25" s="12" t="str">
        <f>VLOOKUP(A25,テーブル!$A$3:$C$11,2,0)</f>
        <v>Ｆ商品</v>
      </c>
      <c r="C25" s="4">
        <v>104</v>
      </c>
      <c r="D25" s="4" t="str">
        <f>VLOOKUP(C25,テーブル!$E$3:$H$6,2,0)</f>
        <v>田中企画</v>
      </c>
      <c r="E25" s="30">
        <v>467</v>
      </c>
      <c r="F25" s="30">
        <v>391</v>
      </c>
      <c r="G25" s="42">
        <f>ROUNDUP(VLOOKUP(A25,テーブル!$A$3:$C$11,3,0)*(1+INDEX(テーブル!$K$4:$M$7,MATCH(E25,テーブル!$J$4:$J$7,1),MOD(A25,10))),0)</f>
        <v>1123</v>
      </c>
      <c r="H25" s="31">
        <f t="shared" si="0"/>
        <v>439093</v>
      </c>
      <c r="I25" s="37">
        <f>ROUND(H25*VLOOKUP(C25,テーブル!$E$3:$H$6,3,0),-2)</f>
        <v>47900</v>
      </c>
    </row>
    <row r="26" spans="1:9" x14ac:dyDescent="0.15">
      <c r="A26" s="3">
        <v>31</v>
      </c>
      <c r="B26" s="12" t="str">
        <f>VLOOKUP(A26,テーブル!$A$3:$C$11,2,0)</f>
        <v>Ｇ商品</v>
      </c>
      <c r="C26" s="4">
        <v>101</v>
      </c>
      <c r="D26" s="4" t="str">
        <f>VLOOKUP(C26,テーブル!$E$3:$H$6,2,0)</f>
        <v>青山商事</v>
      </c>
      <c r="E26" s="30">
        <v>463</v>
      </c>
      <c r="F26" s="30">
        <v>422</v>
      </c>
      <c r="G26" s="42">
        <f>ROUNDUP(VLOOKUP(A26,テーブル!$A$3:$C$11,3,0)*(1+INDEX(テーブル!$K$4:$M$7,MATCH(E26,テーブル!$J$4:$J$7,1),MOD(A26,10))),0)</f>
        <v>1222</v>
      </c>
      <c r="H26" s="31">
        <f t="shared" si="0"/>
        <v>515684</v>
      </c>
      <c r="I26" s="37">
        <f>ROUND(H26*VLOOKUP(C26,テーブル!$E$3:$H$6,3,0),-2)</f>
        <v>60300</v>
      </c>
    </row>
    <row r="27" spans="1:9" x14ac:dyDescent="0.15">
      <c r="A27" s="3">
        <v>31</v>
      </c>
      <c r="B27" s="12" t="str">
        <f>VLOOKUP(A27,テーブル!$A$3:$C$11,2,0)</f>
        <v>Ｇ商品</v>
      </c>
      <c r="C27" s="4">
        <v>102</v>
      </c>
      <c r="D27" s="4" t="str">
        <f>VLOOKUP(C27,テーブル!$E$3:$H$6,2,0)</f>
        <v>加藤総業</v>
      </c>
      <c r="E27" s="30">
        <v>443</v>
      </c>
      <c r="F27" s="30">
        <v>392</v>
      </c>
      <c r="G27" s="42">
        <f>ROUNDUP(VLOOKUP(A27,テーブル!$A$3:$C$11,3,0)*(1+INDEX(テーブル!$K$4:$M$7,MATCH(E27,テーブル!$J$4:$J$7,1),MOD(A27,10))),0)</f>
        <v>1246</v>
      </c>
      <c r="H27" s="31">
        <f t="shared" si="0"/>
        <v>488432</v>
      </c>
      <c r="I27" s="37">
        <f>ROUND(H27*VLOOKUP(C27,テーブル!$E$3:$H$6,3,0),-2)</f>
        <v>60100</v>
      </c>
    </row>
    <row r="28" spans="1:9" x14ac:dyDescent="0.15">
      <c r="A28" s="3">
        <v>31</v>
      </c>
      <c r="B28" s="12" t="str">
        <f>VLOOKUP(A28,テーブル!$A$3:$C$11,2,0)</f>
        <v>Ｇ商品</v>
      </c>
      <c r="C28" s="4">
        <v>103</v>
      </c>
      <c r="D28" s="4" t="str">
        <f>VLOOKUP(C28,テーブル!$E$3:$H$6,2,0)</f>
        <v>さつま堂</v>
      </c>
      <c r="E28" s="30">
        <v>545</v>
      </c>
      <c r="F28" s="30">
        <v>490</v>
      </c>
      <c r="G28" s="42">
        <f>ROUNDUP(VLOOKUP(A28,テーブル!$A$3:$C$11,3,0)*(1+INDEX(テーブル!$K$4:$M$7,MATCH(E28,テーブル!$J$4:$J$7,1),MOD(A28,10))),0)</f>
        <v>1199</v>
      </c>
      <c r="H28" s="31">
        <f t="shared" si="0"/>
        <v>587510</v>
      </c>
      <c r="I28" s="37">
        <f>ROUND(H28*VLOOKUP(C28,テーブル!$E$3:$H$6,3,0),-2)</f>
        <v>67000</v>
      </c>
    </row>
    <row r="29" spans="1:9" x14ac:dyDescent="0.15">
      <c r="A29" s="3">
        <v>31</v>
      </c>
      <c r="B29" s="12" t="str">
        <f>VLOOKUP(A29,テーブル!$A$3:$C$11,2,0)</f>
        <v>Ｇ商品</v>
      </c>
      <c r="C29" s="4">
        <v>104</v>
      </c>
      <c r="D29" s="4" t="str">
        <f>VLOOKUP(C29,テーブル!$E$3:$H$6,2,0)</f>
        <v>田中企画</v>
      </c>
      <c r="E29" s="30">
        <v>552</v>
      </c>
      <c r="F29" s="30">
        <v>495</v>
      </c>
      <c r="G29" s="42">
        <f>ROUNDUP(VLOOKUP(A29,テーブル!$A$3:$C$11,3,0)*(1+INDEX(テーブル!$K$4:$M$7,MATCH(E29,テーブル!$J$4:$J$7,1),MOD(A29,10))),0)</f>
        <v>1175</v>
      </c>
      <c r="H29" s="31">
        <f t="shared" si="0"/>
        <v>581625</v>
      </c>
      <c r="I29" s="37">
        <f>ROUND(H29*VLOOKUP(C29,テーブル!$E$3:$H$6,3,0),-2)</f>
        <v>63400</v>
      </c>
    </row>
    <row r="30" spans="1:9" x14ac:dyDescent="0.15">
      <c r="A30" s="3">
        <v>32</v>
      </c>
      <c r="B30" s="12" t="str">
        <f>VLOOKUP(A30,テーブル!$A$3:$C$11,2,0)</f>
        <v>Ｈ商品</v>
      </c>
      <c r="C30" s="4">
        <v>101</v>
      </c>
      <c r="D30" s="4" t="str">
        <f>VLOOKUP(C30,テーブル!$E$3:$H$6,2,0)</f>
        <v>青山商事</v>
      </c>
      <c r="E30" s="30">
        <v>512</v>
      </c>
      <c r="F30" s="30">
        <v>495</v>
      </c>
      <c r="G30" s="42">
        <f>ROUNDUP(VLOOKUP(A30,テーブル!$A$3:$C$11,3,0)*(1+INDEX(テーブル!$K$4:$M$7,MATCH(E30,テーブル!$J$4:$J$7,1),MOD(A30,10))),0)</f>
        <v>1220</v>
      </c>
      <c r="H30" s="31">
        <f t="shared" si="0"/>
        <v>603900</v>
      </c>
      <c r="I30" s="37">
        <f>ROUND(H30*VLOOKUP(C30,テーブル!$E$3:$H$6,3,0),-2)</f>
        <v>70700</v>
      </c>
    </row>
    <row r="31" spans="1:9" x14ac:dyDescent="0.15">
      <c r="A31" s="3">
        <v>32</v>
      </c>
      <c r="B31" s="12" t="str">
        <f>VLOOKUP(A31,テーブル!$A$3:$C$11,2,0)</f>
        <v>Ｈ商品</v>
      </c>
      <c r="C31" s="4">
        <v>102</v>
      </c>
      <c r="D31" s="4" t="str">
        <f>VLOOKUP(C31,テーブル!$E$3:$H$6,2,0)</f>
        <v>加藤総業</v>
      </c>
      <c r="E31" s="30">
        <v>608</v>
      </c>
      <c r="F31" s="30">
        <v>548</v>
      </c>
      <c r="G31" s="42">
        <f>ROUNDUP(VLOOKUP(A31,テーブル!$A$3:$C$11,3,0)*(1+INDEX(テーブル!$K$4:$M$7,MATCH(E31,テーブル!$J$4:$J$7,1),MOD(A31,10))),0)</f>
        <v>1196</v>
      </c>
      <c r="H31" s="31">
        <f t="shared" si="0"/>
        <v>655408</v>
      </c>
      <c r="I31" s="37">
        <f>ROUND(H31*VLOOKUP(C31,テーブル!$E$3:$H$6,3,0),-2)</f>
        <v>80600</v>
      </c>
    </row>
    <row r="32" spans="1:9" x14ac:dyDescent="0.15">
      <c r="A32" s="3">
        <v>32</v>
      </c>
      <c r="B32" s="12" t="str">
        <f>VLOOKUP(A32,テーブル!$A$3:$C$11,2,0)</f>
        <v>Ｈ商品</v>
      </c>
      <c r="C32" s="4">
        <v>103</v>
      </c>
      <c r="D32" s="4" t="str">
        <f>VLOOKUP(C32,テーブル!$E$3:$H$6,2,0)</f>
        <v>さつま堂</v>
      </c>
      <c r="E32" s="30">
        <v>466</v>
      </c>
      <c r="F32" s="30">
        <v>425</v>
      </c>
      <c r="G32" s="42">
        <f>ROUNDUP(VLOOKUP(A32,テーブル!$A$3:$C$11,3,0)*(1+INDEX(テーブル!$K$4:$M$7,MATCH(E32,テーブル!$J$4:$J$7,1),MOD(A32,10))),0)</f>
        <v>1244</v>
      </c>
      <c r="H32" s="31">
        <f t="shared" si="0"/>
        <v>528700</v>
      </c>
      <c r="I32" s="37">
        <f>ROUND(H32*VLOOKUP(C32,テーブル!$E$3:$H$6,3,0),-2)</f>
        <v>60300</v>
      </c>
    </row>
    <row r="33" spans="1:10" x14ac:dyDescent="0.15">
      <c r="A33" s="3">
        <v>32</v>
      </c>
      <c r="B33" s="12" t="str">
        <f>VLOOKUP(A33,テーブル!$A$3:$C$11,2,0)</f>
        <v>Ｈ商品</v>
      </c>
      <c r="C33" s="4">
        <v>104</v>
      </c>
      <c r="D33" s="4" t="str">
        <f>VLOOKUP(C33,テーブル!$E$3:$H$6,2,0)</f>
        <v>田中企画</v>
      </c>
      <c r="E33" s="30">
        <v>445</v>
      </c>
      <c r="F33" s="30">
        <v>420</v>
      </c>
      <c r="G33" s="42">
        <f>ROUNDUP(VLOOKUP(A33,テーブル!$A$3:$C$11,3,0)*(1+INDEX(テーブル!$K$4:$M$7,MATCH(E33,テーブル!$J$4:$J$7,1),MOD(A33,10))),0)</f>
        <v>1268</v>
      </c>
      <c r="H33" s="31">
        <f t="shared" si="0"/>
        <v>532560</v>
      </c>
      <c r="I33" s="37">
        <f>ROUND(H33*VLOOKUP(C33,テーブル!$E$3:$H$6,3,0),-2)</f>
        <v>58000</v>
      </c>
    </row>
    <row r="34" spans="1:10" x14ac:dyDescent="0.15">
      <c r="A34" s="3">
        <v>33</v>
      </c>
      <c r="B34" s="12" t="str">
        <f>VLOOKUP(A34,テーブル!$A$3:$C$11,2,0)</f>
        <v>Ｉ商品</v>
      </c>
      <c r="C34" s="4">
        <v>101</v>
      </c>
      <c r="D34" s="4" t="str">
        <f>VLOOKUP(C34,テーブル!$E$3:$H$6,2,0)</f>
        <v>青山商事</v>
      </c>
      <c r="E34" s="30">
        <v>528</v>
      </c>
      <c r="F34" s="30">
        <v>457</v>
      </c>
      <c r="G34" s="42">
        <f>ROUNDUP(VLOOKUP(A34,テーブル!$A$3:$C$11,3,0)*(1+INDEX(テーブル!$K$4:$M$7,MATCH(E34,テーブル!$J$4:$J$7,1),MOD(A34,10))),0)</f>
        <v>1253</v>
      </c>
      <c r="H34" s="31">
        <f t="shared" si="0"/>
        <v>572621</v>
      </c>
      <c r="I34" s="37">
        <f>ROUND(H34*VLOOKUP(C34,テーブル!$E$3:$H$6,3,0),-2)</f>
        <v>67000</v>
      </c>
    </row>
    <row r="35" spans="1:10" x14ac:dyDescent="0.15">
      <c r="A35" s="3">
        <v>33</v>
      </c>
      <c r="B35" s="12" t="str">
        <f>VLOOKUP(A35,テーブル!$A$3:$C$11,2,0)</f>
        <v>Ｉ商品</v>
      </c>
      <c r="C35" s="4">
        <v>102</v>
      </c>
      <c r="D35" s="4" t="str">
        <f>VLOOKUP(C35,テーブル!$E$3:$H$6,2,0)</f>
        <v>加藤総業</v>
      </c>
      <c r="E35" s="30">
        <v>437</v>
      </c>
      <c r="F35" s="30">
        <v>415</v>
      </c>
      <c r="G35" s="42">
        <f>ROUNDUP(VLOOKUP(A35,テーブル!$A$3:$C$11,3,0)*(1+INDEX(テーブル!$K$4:$M$7,MATCH(E35,テーブル!$J$4:$J$7,1),MOD(A35,10))),0)</f>
        <v>1302</v>
      </c>
      <c r="H35" s="31">
        <f t="shared" si="0"/>
        <v>540330</v>
      </c>
      <c r="I35" s="37">
        <f>ROUND(H35*VLOOKUP(C35,テーブル!$E$3:$H$6,3,0),-2)</f>
        <v>66500</v>
      </c>
    </row>
    <row r="36" spans="1:10" x14ac:dyDescent="0.15">
      <c r="A36" s="3">
        <v>33</v>
      </c>
      <c r="B36" s="12" t="str">
        <f>VLOOKUP(A36,テーブル!$A$3:$C$11,2,0)</f>
        <v>Ｉ商品</v>
      </c>
      <c r="C36" s="4">
        <v>103</v>
      </c>
      <c r="D36" s="4" t="str">
        <f>VLOOKUP(C36,テーブル!$E$3:$H$6,2,0)</f>
        <v>さつま堂</v>
      </c>
      <c r="E36" s="30">
        <v>564</v>
      </c>
      <c r="F36" s="30">
        <v>563</v>
      </c>
      <c r="G36" s="42">
        <f>ROUNDUP(VLOOKUP(A36,テーブル!$A$3:$C$11,3,0)*(1+INDEX(テーブル!$K$4:$M$7,MATCH(E36,テーブル!$J$4:$J$7,1),MOD(A36,10))),0)</f>
        <v>1228</v>
      </c>
      <c r="H36" s="31">
        <f t="shared" si="0"/>
        <v>691364</v>
      </c>
      <c r="I36" s="37">
        <f>ROUND(H36*VLOOKUP(C36,テーブル!$E$3:$H$6,3,0),-2)</f>
        <v>78800</v>
      </c>
    </row>
    <row r="37" spans="1:10" x14ac:dyDescent="0.15">
      <c r="A37" s="3">
        <v>33</v>
      </c>
      <c r="B37" s="12" t="str">
        <f>VLOOKUP(A37,テーブル!$A$3:$C$11,2,0)</f>
        <v>Ｉ商品</v>
      </c>
      <c r="C37" s="4">
        <v>104</v>
      </c>
      <c r="D37" s="4" t="str">
        <f>VLOOKUP(C37,テーブル!$E$3:$H$6,2,0)</f>
        <v>田中企画</v>
      </c>
      <c r="E37" s="30">
        <v>499</v>
      </c>
      <c r="F37" s="30">
        <v>467</v>
      </c>
      <c r="G37" s="42">
        <f>ROUNDUP(VLOOKUP(A37,テーブル!$A$3:$C$11,3,0)*(1+INDEX(テーブル!$K$4:$M$7,MATCH(E37,テーブル!$J$4:$J$7,1),MOD(A37,10))),0)</f>
        <v>1278</v>
      </c>
      <c r="H37" s="31">
        <f t="shared" si="0"/>
        <v>596826</v>
      </c>
      <c r="I37" s="37">
        <f>ROUND(H37*VLOOKUP(C37,テーブル!$E$3:$H$6,3,0),-2)</f>
        <v>65100</v>
      </c>
    </row>
    <row r="38" spans="1:10" x14ac:dyDescent="0.15">
      <c r="A38" s="3"/>
      <c r="B38" s="4"/>
      <c r="C38" s="4"/>
      <c r="D38" s="4"/>
      <c r="E38" s="4"/>
      <c r="F38" s="4"/>
      <c r="G38" s="4"/>
      <c r="H38" s="4"/>
      <c r="I38" s="6"/>
    </row>
    <row r="39" spans="1:10" ht="14.25" thickBot="1" x14ac:dyDescent="0.2">
      <c r="A39" s="32"/>
      <c r="B39" s="33" t="s">
        <v>14</v>
      </c>
      <c r="C39" s="14"/>
      <c r="D39" s="34"/>
      <c r="E39" s="35">
        <f>SUM(E2:E37)</f>
        <v>18087</v>
      </c>
      <c r="F39" s="35">
        <f t="shared" ref="F39:I39" si="1">SUM(F2:F37)</f>
        <v>16504</v>
      </c>
      <c r="G39" s="35"/>
      <c r="H39" s="35">
        <f t="shared" si="1"/>
        <v>16590113</v>
      </c>
      <c r="I39" s="36">
        <f t="shared" si="1"/>
        <v>1920400</v>
      </c>
      <c r="J39" s="1" t="s">
        <v>41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&amp;C&amp;A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7"/>
  <sheetViews>
    <sheetView zoomScaleNormal="100" workbookViewId="0">
      <selection sqref="A1:P1"/>
    </sheetView>
  </sheetViews>
  <sheetFormatPr defaultRowHeight="13.5" x14ac:dyDescent="0.15"/>
  <cols>
    <col min="1" max="3" width="9.5" style="1" bestFit="1" customWidth="1"/>
    <col min="4" max="4" width="11.625" style="1" bestFit="1" customWidth="1"/>
    <col min="5" max="5" width="10.5" style="1" bestFit="1" customWidth="1"/>
    <col min="6" max="6" width="7.5" style="1" bestFit="1" customWidth="1"/>
    <col min="7" max="7" width="7.5" style="1" customWidth="1"/>
    <col min="8" max="8" width="11.625" style="1" bestFit="1" customWidth="1"/>
    <col min="9" max="9" width="10.5" style="1" bestFit="1" customWidth="1"/>
    <col min="10" max="11" width="7.5" style="1" bestFit="1" customWidth="1"/>
    <col min="12" max="12" width="11.625" style="1" bestFit="1" customWidth="1"/>
    <col min="13" max="13" width="10.5" style="1" bestFit="1" customWidth="1"/>
    <col min="14" max="14" width="7.5" style="1" customWidth="1"/>
    <col min="15" max="15" width="5.5" style="1" bestFit="1" customWidth="1"/>
    <col min="16" max="16" width="7.5" style="1" bestFit="1" customWidth="1"/>
    <col min="17" max="16384" width="9" style="1"/>
  </cols>
  <sheetData>
    <row r="1" spans="1:17" ht="14.25" thickBot="1" x14ac:dyDescent="0.2">
      <c r="A1" s="45" t="s">
        <v>15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7" x14ac:dyDescent="0.15">
      <c r="A2" s="22"/>
      <c r="B2" s="44" t="s">
        <v>19</v>
      </c>
      <c r="C2" s="44"/>
      <c r="D2" s="44"/>
      <c r="E2" s="44"/>
      <c r="F2" s="44" t="s">
        <v>20</v>
      </c>
      <c r="G2" s="44"/>
      <c r="H2" s="44"/>
      <c r="I2" s="44"/>
      <c r="J2" s="44" t="s">
        <v>21</v>
      </c>
      <c r="K2" s="44"/>
      <c r="L2" s="44"/>
      <c r="M2" s="44"/>
      <c r="N2" s="24"/>
      <c r="O2" s="24"/>
      <c r="P2" s="25"/>
    </row>
    <row r="3" spans="1:17" x14ac:dyDescent="0.15">
      <c r="A3" s="23" t="s">
        <v>22</v>
      </c>
      <c r="B3" s="11" t="s">
        <v>3</v>
      </c>
      <c r="C3" s="11" t="s">
        <v>4</v>
      </c>
      <c r="D3" s="11" t="s">
        <v>6</v>
      </c>
      <c r="E3" s="11" t="s">
        <v>7</v>
      </c>
      <c r="F3" s="11" t="s">
        <v>3</v>
      </c>
      <c r="G3" s="11" t="s">
        <v>4</v>
      </c>
      <c r="H3" s="11" t="s">
        <v>6</v>
      </c>
      <c r="I3" s="11" t="s">
        <v>7</v>
      </c>
      <c r="J3" s="11" t="s">
        <v>3</v>
      </c>
      <c r="K3" s="11" t="s">
        <v>4</v>
      </c>
      <c r="L3" s="11" t="s">
        <v>6</v>
      </c>
      <c r="M3" s="11" t="s">
        <v>7</v>
      </c>
      <c r="N3" s="26" t="s">
        <v>5</v>
      </c>
      <c r="O3" s="26" t="s">
        <v>9</v>
      </c>
      <c r="P3" s="27" t="s">
        <v>18</v>
      </c>
    </row>
    <row r="4" spans="1:17" x14ac:dyDescent="0.15">
      <c r="A4" s="3" t="s">
        <v>35</v>
      </c>
      <c r="B4" s="5">
        <f ca="1">DSUM(INDIRECT($B$2&amp;"!$A$1:$I$37"),B$3,$C$11:$C$12)</f>
        <v>4428</v>
      </c>
      <c r="C4" s="5">
        <f ca="1">DSUM(INDIRECT($B$2&amp;"!$A$1:$I$37"),C$3,$C$11:$C$12)</f>
        <v>4087</v>
      </c>
      <c r="D4" s="5">
        <f ca="1">DSUM(INDIRECT($B$2&amp;"!$A$1:$I$37"),D$3,$C$11:$C$12)</f>
        <v>4122657</v>
      </c>
      <c r="E4" s="5">
        <f ca="1">DSUM(INDIRECT($B$2&amp;"!$A$1:$I$37"),E$3,$C$11:$C$12)</f>
        <v>470000</v>
      </c>
      <c r="F4" s="5">
        <f ca="1">DSUM(INDIRECT($F$2&amp;"!$A$1:$I$37"),F$3,$C$11:$C$12)</f>
        <v>4643</v>
      </c>
      <c r="G4" s="5">
        <f ca="1">DSUM(INDIRECT($F$2&amp;"!$A$1:$I$37"),G$3,$C$11:$C$12)</f>
        <v>4218</v>
      </c>
      <c r="H4" s="5">
        <f ca="1">DSUM(INDIRECT($F$2&amp;"!$A$1:$I$37"),H$3,$C$11:$C$12)</f>
        <v>4234484</v>
      </c>
      <c r="I4" s="5">
        <f ca="1">DSUM(INDIRECT($F$2&amp;"!$A$1:$I$37"),I$3,$C$11:$C$12)</f>
        <v>482700</v>
      </c>
      <c r="J4" s="5">
        <f t="shared" ref="J4:M7" ca="1" si="0">B4+F4</f>
        <v>9071</v>
      </c>
      <c r="K4" s="5">
        <f t="shared" ca="1" si="0"/>
        <v>8305</v>
      </c>
      <c r="L4" s="5">
        <f t="shared" ca="1" si="0"/>
        <v>8357141</v>
      </c>
      <c r="M4" s="5">
        <f t="shared" ca="1" si="0"/>
        <v>952700</v>
      </c>
      <c r="N4" s="5">
        <f ca="1">J4-K4</f>
        <v>766</v>
      </c>
      <c r="O4" s="18" t="str">
        <f ca="1">IF(AND(N4&lt;=770,M4&gt;=AVERAGE($M$4:$M$7)),"Ｙ","Ｎ")</f>
        <v>Ｎ</v>
      </c>
      <c r="P4" s="7">
        <f ca="1">ROUNDUP(K4/VLOOKUP(A4,テーブル!$F$3:$H$6,3,0),3)</f>
        <v>1.0539999999999998</v>
      </c>
    </row>
    <row r="5" spans="1:17" x14ac:dyDescent="0.15">
      <c r="A5" s="3" t="s">
        <v>32</v>
      </c>
      <c r="B5" s="5">
        <f ca="1">DSUM(INDIRECT($B$2&amp;"!$A$1:$I$37"),B$3,$A$11:$A$12)</f>
        <v>4504</v>
      </c>
      <c r="C5" s="5">
        <f ca="1">DSUM(INDIRECT($B$2&amp;"!$A$1:$I$37"),C$3,$A$11:$A$12)</f>
        <v>4263</v>
      </c>
      <c r="D5" s="5">
        <f ca="1">DSUM(INDIRECT($B$2&amp;"!$A$1:$I$37"),D$3,$A$11:$A$12)</f>
        <v>4300358</v>
      </c>
      <c r="E5" s="5">
        <f ca="1">DSUM(INDIRECT($B$2&amp;"!$A$1:$I$37"),E$3,$A$11:$A$12)</f>
        <v>503200</v>
      </c>
      <c r="F5" s="5">
        <f ca="1">DSUM(INDIRECT($F$2&amp;"!$A$1:$I$37"),F$3,$A$11:$A$12)</f>
        <v>4394</v>
      </c>
      <c r="G5" s="5">
        <f ca="1">DSUM(INDIRECT($F$2&amp;"!$A$1:$I$37"),G$3,$A$11:$A$12)</f>
        <v>4020</v>
      </c>
      <c r="H5" s="5">
        <f ca="1">DSUM(INDIRECT($F$2&amp;"!$A$1:$I$37"),H$3,$A$11:$A$12)</f>
        <v>4089821</v>
      </c>
      <c r="I5" s="5">
        <f ca="1">DSUM(INDIRECT($F$2&amp;"!$A$1:$I$37"),I$3,$A$11:$A$12)</f>
        <v>478600</v>
      </c>
      <c r="J5" s="5">
        <f t="shared" ca="1" si="0"/>
        <v>8898</v>
      </c>
      <c r="K5" s="5">
        <f t="shared" ca="1" si="0"/>
        <v>8283</v>
      </c>
      <c r="L5" s="5">
        <f t="shared" ca="1" si="0"/>
        <v>8390179</v>
      </c>
      <c r="M5" s="5">
        <f t="shared" ca="1" si="0"/>
        <v>981800</v>
      </c>
      <c r="N5" s="5">
        <f ca="1">J5-K5</f>
        <v>615</v>
      </c>
      <c r="O5" s="18" t="str">
        <f t="shared" ref="O5:O7" ca="1" si="1">IF(AND(N5&lt;=770,M5&gt;=AVERAGE($M$4:$M$7)),"Ｙ","Ｎ")</f>
        <v>Ｙ</v>
      </c>
      <c r="P5" s="7">
        <f ca="1">ROUNDUP(K5/VLOOKUP(A5,テーブル!$F$3:$H$6,3,0),3)</f>
        <v>1.0089999999999999</v>
      </c>
    </row>
    <row r="6" spans="1:17" x14ac:dyDescent="0.15">
      <c r="A6" s="3" t="s">
        <v>34</v>
      </c>
      <c r="B6" s="5">
        <f ca="1">DSUM(INDIRECT($B$2&amp;"!$A$1:$I$37"),B$3,$D$11:$D$12)</f>
        <v>4667</v>
      </c>
      <c r="C6" s="5">
        <f ca="1">DSUM(INDIRECT($B$2&amp;"!$A$1:$I$37"),C$3,$D$11:$D$12)</f>
        <v>4211</v>
      </c>
      <c r="D6" s="5">
        <f ca="1">DSUM(INDIRECT($B$2&amp;"!$A$1:$I$37"),D$3,$D$11:$D$12)</f>
        <v>4215280</v>
      </c>
      <c r="E6" s="5">
        <f ca="1">DSUM(INDIRECT($B$2&amp;"!$A$1:$I$37"),E$3,$D$11:$D$12)</f>
        <v>459400</v>
      </c>
      <c r="F6" s="5">
        <f ca="1">DSUM(INDIRECT($F$2&amp;"!$A$1:$I$37"),F$3,$D$11:$D$12)</f>
        <v>4526</v>
      </c>
      <c r="G6" s="5">
        <f ca="1">DSUM(INDIRECT($F$2&amp;"!$A$1:$I$37"),G$3,$D$11:$D$12)</f>
        <v>4118</v>
      </c>
      <c r="H6" s="5">
        <f ca="1">DSUM(INDIRECT($F$2&amp;"!$A$1:$I$37"),H$3,$D$11:$D$12)</f>
        <v>4120719</v>
      </c>
      <c r="I6" s="5">
        <f ca="1">DSUM(INDIRECT($F$2&amp;"!$A$1:$I$37"),I$3,$D$11:$D$12)</f>
        <v>449200</v>
      </c>
      <c r="J6" s="5">
        <f t="shared" ca="1" si="0"/>
        <v>9193</v>
      </c>
      <c r="K6" s="5">
        <f t="shared" ca="1" si="0"/>
        <v>8329</v>
      </c>
      <c r="L6" s="5">
        <f t="shared" ca="1" si="0"/>
        <v>8335999</v>
      </c>
      <c r="M6" s="5">
        <f t="shared" ca="1" si="0"/>
        <v>908600</v>
      </c>
      <c r="N6" s="5">
        <f ca="1">J6-K6</f>
        <v>864</v>
      </c>
      <c r="O6" s="18" t="str">
        <f t="shared" ca="1" si="1"/>
        <v>Ｎ</v>
      </c>
      <c r="P6" s="7">
        <f ca="1">ROUNDUP(K6/VLOOKUP(A6,テーブル!$F$3:$H$6,3,0),3)</f>
        <v>0.996</v>
      </c>
    </row>
    <row r="7" spans="1:17" x14ac:dyDescent="0.15">
      <c r="A7" s="3" t="s">
        <v>33</v>
      </c>
      <c r="B7" s="5">
        <f ca="1">DSUM(INDIRECT($B$2&amp;"!$A$1:$I$37"),B$3,$B$11:$B$12)</f>
        <v>4373</v>
      </c>
      <c r="C7" s="5">
        <f ca="1">DSUM(INDIRECT($B$2&amp;"!$A$1:$I$37"),C$3,$B$11:$B$12)</f>
        <v>4108</v>
      </c>
      <c r="D7" s="5">
        <f ca="1">DSUM(INDIRECT($B$2&amp;"!$A$1:$I$37"),D$3,$B$11:$B$12)</f>
        <v>4155672</v>
      </c>
      <c r="E7" s="5">
        <f ca="1">DSUM(INDIRECT($B$2&amp;"!$A$1:$I$37"),E$3,$B$11:$B$12)</f>
        <v>511200</v>
      </c>
      <c r="F7" s="5">
        <f ca="1">DSUM(INDIRECT($F$2&amp;"!$A$1:$I$37"),F$3,$B$11:$B$12)</f>
        <v>4524</v>
      </c>
      <c r="G7" s="5">
        <f ca="1">DSUM(INDIRECT($F$2&amp;"!$A$1:$I$37"),G$3,$B$11:$B$12)</f>
        <v>4148</v>
      </c>
      <c r="H7" s="5">
        <f ca="1">DSUM(INDIRECT($F$2&amp;"!$A$1:$I$37"),H$3,$B$11:$B$12)</f>
        <v>4145089</v>
      </c>
      <c r="I7" s="5">
        <f ca="1">DSUM(INDIRECT($F$2&amp;"!$A$1:$I$37"),I$3,$B$11:$B$12)</f>
        <v>509900</v>
      </c>
      <c r="J7" s="5">
        <f t="shared" ca="1" si="0"/>
        <v>8897</v>
      </c>
      <c r="K7" s="5">
        <f t="shared" ca="1" si="0"/>
        <v>8256</v>
      </c>
      <c r="L7" s="5">
        <f t="shared" ca="1" si="0"/>
        <v>8300761</v>
      </c>
      <c r="M7" s="5">
        <f t="shared" ca="1" si="0"/>
        <v>1021100</v>
      </c>
      <c r="N7" s="5">
        <f ca="1">J7-K7</f>
        <v>641</v>
      </c>
      <c r="O7" s="18" t="str">
        <f t="shared" ca="1" si="1"/>
        <v>Ｙ</v>
      </c>
      <c r="P7" s="7">
        <f ca="1">ROUNDUP(K7/VLOOKUP(A7,テーブル!$F$3:$H$6,3,0),3)</f>
        <v>0.995</v>
      </c>
    </row>
    <row r="8" spans="1:17" x14ac:dyDescent="0.1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6"/>
    </row>
    <row r="9" spans="1:17" ht="14.25" thickBot="1" x14ac:dyDescent="0.2">
      <c r="A9" s="20" t="s">
        <v>0</v>
      </c>
      <c r="B9" s="9">
        <f ca="1">SUM(B4:B7)</f>
        <v>17972</v>
      </c>
      <c r="C9" s="9">
        <f t="shared" ref="C9:D9" ca="1" si="2">SUM(C4:C7)</f>
        <v>16669</v>
      </c>
      <c r="D9" s="9">
        <f t="shared" ca="1" si="2"/>
        <v>16793967</v>
      </c>
      <c r="E9" s="9">
        <f ca="1">SUM(E4:E7)</f>
        <v>1943800</v>
      </c>
      <c r="F9" s="9">
        <f t="shared" ref="F9:M9" ca="1" si="3">SUM(F4:F7)</f>
        <v>18087</v>
      </c>
      <c r="G9" s="9">
        <f t="shared" ca="1" si="3"/>
        <v>16504</v>
      </c>
      <c r="H9" s="9">
        <f t="shared" ca="1" si="3"/>
        <v>16590113</v>
      </c>
      <c r="I9" s="9">
        <f t="shared" ca="1" si="3"/>
        <v>1920400</v>
      </c>
      <c r="J9" s="9">
        <f t="shared" ca="1" si="3"/>
        <v>36059</v>
      </c>
      <c r="K9" s="9">
        <f t="shared" ca="1" si="3"/>
        <v>33173</v>
      </c>
      <c r="L9" s="9">
        <f t="shared" ca="1" si="3"/>
        <v>33384080</v>
      </c>
      <c r="M9" s="9">
        <f t="shared" ca="1" si="3"/>
        <v>3864200</v>
      </c>
      <c r="N9" s="9">
        <f ca="1">SUM(N4:N7)</f>
        <v>2886</v>
      </c>
      <c r="O9" s="14"/>
      <c r="P9" s="8"/>
      <c r="Q9" s="1" t="s">
        <v>41</v>
      </c>
    </row>
    <row r="10" spans="1:17" ht="14.25" thickBot="1" x14ac:dyDescent="0.2">
      <c r="F10" s="13"/>
    </row>
    <row r="11" spans="1:17" x14ac:dyDescent="0.15">
      <c r="A11" s="21" t="s">
        <v>1</v>
      </c>
      <c r="B11" s="21" t="s">
        <v>1</v>
      </c>
      <c r="C11" s="21" t="s">
        <v>1</v>
      </c>
      <c r="D11" s="21" t="s">
        <v>1</v>
      </c>
      <c r="F11" s="13"/>
      <c r="G11" s="19"/>
      <c r="H11" s="19"/>
      <c r="I11" s="19"/>
      <c r="J11" s="19"/>
      <c r="K11" s="19"/>
      <c r="L11" s="19"/>
      <c r="M11" s="38"/>
      <c r="N11" s="19"/>
    </row>
    <row r="12" spans="1:17" ht="14.25" thickBot="1" x14ac:dyDescent="0.2">
      <c r="A12" s="10" t="s">
        <v>32</v>
      </c>
      <c r="B12" s="10" t="s">
        <v>33</v>
      </c>
      <c r="C12" s="10" t="s">
        <v>35</v>
      </c>
      <c r="D12" s="10" t="s">
        <v>34</v>
      </c>
    </row>
    <row r="15" spans="1:17" x14ac:dyDescent="0.15">
      <c r="A15"/>
      <c r="B15"/>
      <c r="C15"/>
      <c r="D15"/>
    </row>
    <row r="16" spans="1:17" x14ac:dyDescent="0.15">
      <c r="A16"/>
      <c r="B16"/>
      <c r="C16"/>
      <c r="D16"/>
    </row>
    <row r="27" spans="14:14" x14ac:dyDescent="0.15">
      <c r="N27" s="1" t="s">
        <v>42</v>
      </c>
    </row>
  </sheetData>
  <sortState xmlns:xlrd2="http://schemas.microsoft.com/office/spreadsheetml/2017/richdata2" ref="A4:P7">
    <sortCondition descending="1" ref="P4:P7"/>
  </sortState>
  <mergeCells count="4">
    <mergeCell ref="B2:E2"/>
    <mergeCell ref="F2:I2"/>
    <mergeCell ref="J2:M2"/>
    <mergeCell ref="A1:P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上期</vt:lpstr>
      <vt:lpstr>下期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今津 可奈子</cp:lastModifiedBy>
  <cp:lastPrinted>2022-09-16T04:43:04Z</cp:lastPrinted>
  <dcterms:created xsi:type="dcterms:W3CDTF">2012-06-19T05:36:06Z</dcterms:created>
  <dcterms:modified xsi:type="dcterms:W3CDTF">2022-11-14T05:14:58Z</dcterms:modified>
</cp:coreProperties>
</file>