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2(令和04)年度\令和04年12月\1表計算\SPS_202212\"/>
    </mc:Choice>
  </mc:AlternateContent>
  <xr:revisionPtr revIDLastSave="0" documentId="13_ncr:1_{ADCB4F7E-D32E-451F-99B6-48DB7801661F}" xr6:coauthVersionLast="47" xr6:coauthVersionMax="47" xr10:uidLastSave="{00000000-0000-0000-0000-000000000000}"/>
  <bookViews>
    <workbookView xWindow="-120" yWindow="-120" windowWidth="29040" windowHeight="15840" xr2:uid="{86E23B2F-6F5F-4B2C-B978-EE4A60B535BE}"/>
  </bookViews>
  <sheets>
    <sheet name="テーブル" sheetId="1" r:id="rId1"/>
    <sheet name="仕入データ表" sheetId="5" r:id="rId2"/>
    <sheet name="売上データ表" sheetId="6" r:id="rId3"/>
    <sheet name="計算表" sheetId="7" r:id="rId4"/>
  </sheets>
  <definedNames>
    <definedName name="_xlnm._FilterDatabase" localSheetId="1" hidden="1">仕入データ表!$A$1:$G$31</definedName>
    <definedName name="_xlnm.Criteria" localSheetId="1">仕入データ表!#REF!</definedName>
    <definedName name="_xlnm.Extract" localSheetId="1">仕入データ表!#REF!</definedName>
  </definedName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7" l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" i="6"/>
  <c r="H4" i="7"/>
  <c r="H5" i="7"/>
  <c r="H6" i="7"/>
  <c r="H7" i="7"/>
  <c r="H3" i="7"/>
  <c r="I7" i="7"/>
  <c r="I6" i="7"/>
  <c r="I5" i="7"/>
  <c r="I4" i="7"/>
  <c r="I3" i="7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D33" i="5"/>
  <c r="C7" i="7" l="1"/>
  <c r="C3" i="7"/>
  <c r="C6" i="7"/>
  <c r="C5" i="7"/>
  <c r="E3" i="5"/>
  <c r="F3" i="5" s="1"/>
  <c r="E4" i="5"/>
  <c r="F4" i="5" s="1"/>
  <c r="E5" i="5"/>
  <c r="F5" i="5" s="1"/>
  <c r="E6" i="5"/>
  <c r="F6" i="5" s="1"/>
  <c r="E7" i="5"/>
  <c r="F7" i="5" s="1"/>
  <c r="E8" i="5"/>
  <c r="F8" i="5" s="1"/>
  <c r="E9" i="5"/>
  <c r="F9" i="5" s="1"/>
  <c r="E10" i="5"/>
  <c r="F10" i="5" s="1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E31" i="5"/>
  <c r="F31" i="5" s="1"/>
  <c r="E2" i="5"/>
  <c r="F2" i="5" s="1"/>
  <c r="C31" i="5"/>
  <c r="C30" i="5"/>
  <c r="C29" i="5"/>
  <c r="C28" i="5"/>
  <c r="C27" i="5"/>
  <c r="C26" i="5"/>
  <c r="C25" i="5"/>
  <c r="C24" i="5"/>
  <c r="C23" i="5"/>
  <c r="C22" i="5"/>
  <c r="G22" i="5" l="1"/>
  <c r="G23" i="5"/>
  <c r="G24" i="5"/>
  <c r="G25" i="5"/>
  <c r="G26" i="5"/>
  <c r="G27" i="5"/>
  <c r="G28" i="5"/>
  <c r="G29" i="5"/>
  <c r="G30" i="5"/>
  <c r="G31" i="5"/>
  <c r="C21" i="5"/>
  <c r="C20" i="5"/>
  <c r="C19" i="5"/>
  <c r="C18" i="5"/>
  <c r="C17" i="5"/>
  <c r="G17" i="5" l="1"/>
  <c r="G19" i="5"/>
  <c r="G20" i="5"/>
  <c r="G21" i="5"/>
  <c r="B5" i="7"/>
  <c r="B7" i="7"/>
  <c r="B6" i="7"/>
  <c r="B3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" i="6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2" i="5"/>
  <c r="G18" i="5" l="1"/>
  <c r="G16" i="5"/>
  <c r="G14" i="5"/>
  <c r="G12" i="5"/>
  <c r="G10" i="5"/>
  <c r="G8" i="5"/>
  <c r="G6" i="5"/>
  <c r="G4" i="5"/>
  <c r="G15" i="5"/>
  <c r="G13" i="5"/>
  <c r="G11" i="5"/>
  <c r="G9" i="5"/>
  <c r="G7" i="5"/>
  <c r="G5" i="5"/>
  <c r="G3" i="5"/>
  <c r="B4" i="7"/>
  <c r="F33" i="5"/>
  <c r="E28" i="6"/>
  <c r="D7" i="7" l="1"/>
  <c r="J7" i="7"/>
  <c r="J4" i="7"/>
  <c r="J3" i="7"/>
  <c r="J5" i="7"/>
  <c r="J6" i="7"/>
  <c r="D3" i="7"/>
  <c r="D6" i="7"/>
  <c r="D5" i="7"/>
  <c r="G2" i="5"/>
  <c r="G33" i="5" l="1"/>
  <c r="D4" i="7"/>
  <c r="E5" i="7" s="1"/>
  <c r="E3" i="7" l="1"/>
  <c r="E4" i="7"/>
  <c r="E7" i="7"/>
  <c r="E6" i="7"/>
</calcChain>
</file>

<file path=xl/sharedStrings.xml><?xml version="1.0" encoding="utf-8"?>
<sst xmlns="http://schemas.openxmlformats.org/spreadsheetml/2006/main" count="67" uniqueCount="41">
  <si>
    <t>商ＣＯ</t>
  </si>
  <si>
    <t>商品名</t>
  </si>
  <si>
    <t>仕入数</t>
  </si>
  <si>
    <t>値引額</t>
  </si>
  <si>
    <t>＜商品テーブル＞</t>
  </si>
  <si>
    <t>原価</t>
  </si>
  <si>
    <t>定価</t>
  </si>
  <si>
    <t>得ＣＯ</t>
  </si>
  <si>
    <t>得意先名</t>
  </si>
  <si>
    <t>売上数</t>
  </si>
  <si>
    <t>売価</t>
  </si>
  <si>
    <t>＜得意先テーブル＞</t>
  </si>
  <si>
    <t>決済日</t>
  </si>
  <si>
    <t>仕入額</t>
  </si>
  <si>
    <t>原価(＄)</t>
  </si>
  <si>
    <t>為替相場</t>
  </si>
  <si>
    <t xml:space="preserve"> </t>
  </si>
  <si>
    <t>商品名</t>
    <rPh sb="0" eb="2">
      <t>ショウヒン</t>
    </rPh>
    <rPh sb="2" eb="3">
      <t>メイ</t>
    </rPh>
    <phoneticPr fontId="1"/>
  </si>
  <si>
    <t>得意先名</t>
    <rPh sb="0" eb="3">
      <t>トクイサキ</t>
    </rPh>
    <rPh sb="3" eb="4">
      <t>メイ</t>
    </rPh>
    <phoneticPr fontId="1"/>
  </si>
  <si>
    <t>＜為替相場テーブル＞</t>
    <phoneticPr fontId="1"/>
  </si>
  <si>
    <t>合　計</t>
    <phoneticPr fontId="1"/>
  </si>
  <si>
    <t>日光商事</t>
    <rPh sb="0" eb="2">
      <t>ニッコウ</t>
    </rPh>
    <rPh sb="2" eb="4">
      <t>ショウジ</t>
    </rPh>
    <phoneticPr fontId="1"/>
  </si>
  <si>
    <t>マツヤ堂</t>
    <rPh sb="3" eb="4">
      <t>ドウ</t>
    </rPh>
    <phoneticPr fontId="1"/>
  </si>
  <si>
    <t>中野企画</t>
    <rPh sb="0" eb="2">
      <t>ナカノ</t>
    </rPh>
    <rPh sb="2" eb="4">
      <t>キカク</t>
    </rPh>
    <phoneticPr fontId="1"/>
  </si>
  <si>
    <t>ＴＫＹＭ</t>
    <phoneticPr fontId="1"/>
  </si>
  <si>
    <t>大川総業</t>
    <rPh sb="0" eb="2">
      <t>オオカワ</t>
    </rPh>
    <rPh sb="2" eb="4">
      <t>ソウギョウ</t>
    </rPh>
    <phoneticPr fontId="1"/>
  </si>
  <si>
    <t>売上数</t>
    <rPh sb="0" eb="2">
      <t>ウリアゲ</t>
    </rPh>
    <rPh sb="2" eb="3">
      <t>スウ</t>
    </rPh>
    <phoneticPr fontId="1"/>
  </si>
  <si>
    <t>売上額</t>
    <rPh sb="0" eb="3">
      <t>ウリアゲガク</t>
    </rPh>
    <phoneticPr fontId="1"/>
  </si>
  <si>
    <t>構成比率</t>
    <rPh sb="0" eb="2">
      <t>コウセイ</t>
    </rPh>
    <rPh sb="2" eb="4">
      <t>ヒリツ</t>
    </rPh>
    <phoneticPr fontId="1"/>
  </si>
  <si>
    <t>売上数</t>
    <rPh sb="0" eb="3">
      <t>ウリアゲスウ</t>
    </rPh>
    <phoneticPr fontId="1"/>
  </si>
  <si>
    <t>得ＣＯの下１桁</t>
    <phoneticPr fontId="1"/>
  </si>
  <si>
    <t>商品Ａ</t>
    <phoneticPr fontId="1"/>
  </si>
  <si>
    <t>商品Ｂ</t>
    <phoneticPr fontId="1"/>
  </si>
  <si>
    <t>商品Ｃ</t>
    <phoneticPr fontId="1"/>
  </si>
  <si>
    <t>商品Ｄ</t>
    <phoneticPr fontId="1"/>
  </si>
  <si>
    <t>商品Ｅ</t>
    <phoneticPr fontId="1"/>
  </si>
  <si>
    <t>＜割引率表＞</t>
    <rPh sb="4" eb="5">
      <t>ヒョウ</t>
    </rPh>
    <phoneticPr fontId="1"/>
  </si>
  <si>
    <t>商品別仕入額計算表</t>
    <rPh sb="0" eb="3">
      <t>ショウヒンベツ</t>
    </rPh>
    <rPh sb="3" eb="5">
      <t>シイレ</t>
    </rPh>
    <rPh sb="5" eb="6">
      <t>ガク</t>
    </rPh>
    <rPh sb="6" eb="9">
      <t>ケイサンヒョウ</t>
    </rPh>
    <phoneticPr fontId="1"/>
  </si>
  <si>
    <t>得意先別売上額計算表</t>
    <rPh sb="0" eb="3">
      <t>トクイサキ</t>
    </rPh>
    <rPh sb="3" eb="4">
      <t>ベツ</t>
    </rPh>
    <rPh sb="4" eb="6">
      <t>ウリアゲ</t>
    </rPh>
    <rPh sb="6" eb="7">
      <t>ガク</t>
    </rPh>
    <rPh sb="7" eb="10">
      <t>ケイサンヒョウ</t>
    </rPh>
    <phoneticPr fontId="1"/>
  </si>
  <si>
    <t>【100点】</t>
    <rPh sb="4" eb="5">
      <t>テン</t>
    </rPh>
    <phoneticPr fontId="1"/>
  </si>
  <si>
    <t>グラフ【20点】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</si>
</sst>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14" fontId="0" fillId="0" borderId="5" xfId="0" applyNumberFormat="1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商品別の集計グラフ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計算表!$D$2</c:f>
              <c:strCache>
                <c:ptCount val="1"/>
                <c:pt idx="0">
                  <c:v>仕入額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計算表!$B$3:$B$7</c:f>
              <c:strCache>
                <c:ptCount val="5"/>
                <c:pt idx="0">
                  <c:v>商品Ｅ</c:v>
                </c:pt>
                <c:pt idx="1">
                  <c:v>商品Ａ</c:v>
                </c:pt>
                <c:pt idx="2">
                  <c:v>商品Ｂ</c:v>
                </c:pt>
                <c:pt idx="3">
                  <c:v>商品Ｄ</c:v>
                </c:pt>
                <c:pt idx="4">
                  <c:v>商品Ｃ</c:v>
                </c:pt>
              </c:strCache>
            </c:strRef>
          </c:cat>
          <c:val>
            <c:numRef>
              <c:f>計算表!$D$3:$D$7</c:f>
              <c:numCache>
                <c:formatCode>#,##0</c:formatCode>
                <c:ptCount val="5"/>
                <c:pt idx="0">
                  <c:v>4183356</c:v>
                </c:pt>
                <c:pt idx="1">
                  <c:v>3421180</c:v>
                </c:pt>
                <c:pt idx="2">
                  <c:v>4241477</c:v>
                </c:pt>
                <c:pt idx="3">
                  <c:v>4595561</c:v>
                </c:pt>
                <c:pt idx="4">
                  <c:v>2927012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計算表!$C$2</c:f>
              <c:strCache>
                <c:ptCount val="1"/>
                <c:pt idx="0">
                  <c:v>仕入数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計算表!$B$3:$B$7</c:f>
              <c:strCache>
                <c:ptCount val="5"/>
                <c:pt idx="0">
                  <c:v>商品Ｅ</c:v>
                </c:pt>
                <c:pt idx="1">
                  <c:v>商品Ａ</c:v>
                </c:pt>
                <c:pt idx="2">
                  <c:v>商品Ｂ</c:v>
                </c:pt>
                <c:pt idx="3">
                  <c:v>商品Ｄ</c:v>
                </c:pt>
                <c:pt idx="4">
                  <c:v>商品Ｃ</c:v>
                </c:pt>
              </c:strCache>
            </c:strRef>
          </c:cat>
          <c:val>
            <c:numRef>
              <c:f>計算表!$C$3:$C$7</c:f>
              <c:numCache>
                <c:formatCode>#,##0</c:formatCode>
                <c:ptCount val="5"/>
                <c:pt idx="0">
                  <c:v>1777</c:v>
                </c:pt>
                <c:pt idx="1">
                  <c:v>1741</c:v>
                </c:pt>
                <c:pt idx="2">
                  <c:v>1493</c:v>
                </c:pt>
                <c:pt idx="3">
                  <c:v>1458</c:v>
                </c:pt>
                <c:pt idx="4">
                  <c:v>1420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328612</xdr:colOff>
      <xdr:row>14</xdr:row>
      <xdr:rowOff>152400</xdr:rowOff>
    </xdr:from>
    <xdr:to>
      <xdr:col>8</xdr:col>
      <xdr:colOff>495300</xdr:colOff>
      <xdr:row>30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63170A1-EA1F-4DB1-B8AF-8DCB04A94C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O31"/>
  <sheetViews>
    <sheetView tabSelected="1" workbookViewId="0"/>
  </sheetViews>
  <sheetFormatPr defaultRowHeight="13.5"/>
  <cols>
    <col min="1" max="2" width="7.5" bestFit="1" customWidth="1"/>
    <col min="3" max="3" width="9.5" bestFit="1" customWidth="1"/>
    <col min="4" max="4" width="6.5" bestFit="1" customWidth="1"/>
    <col min="5" max="5" width="5.5" customWidth="1"/>
    <col min="6" max="6" width="11.625" bestFit="1" customWidth="1"/>
    <col min="7" max="7" width="9.5" bestFit="1" customWidth="1"/>
    <col min="8" max="8" width="5.625" customWidth="1"/>
    <col min="9" max="9" width="7.5" bestFit="1" customWidth="1"/>
    <col min="10" max="10" width="9.5" bestFit="1" customWidth="1"/>
    <col min="11" max="15" width="9" customWidth="1"/>
  </cols>
  <sheetData>
    <row r="1" spans="1:15">
      <c r="A1" t="s">
        <v>4</v>
      </c>
      <c r="F1" t="s">
        <v>19</v>
      </c>
      <c r="I1" t="s">
        <v>11</v>
      </c>
      <c r="L1" t="s">
        <v>36</v>
      </c>
    </row>
    <row r="2" spans="1:15">
      <c r="A2" s="1" t="s">
        <v>0</v>
      </c>
      <c r="B2" s="1" t="s">
        <v>1</v>
      </c>
      <c r="C2" s="1" t="s">
        <v>14</v>
      </c>
      <c r="D2" s="1" t="s">
        <v>6</v>
      </c>
      <c r="F2" s="1" t="s">
        <v>12</v>
      </c>
      <c r="G2" s="1" t="s">
        <v>15</v>
      </c>
      <c r="I2" s="1" t="s">
        <v>7</v>
      </c>
      <c r="J2" s="1" t="s">
        <v>8</v>
      </c>
      <c r="L2" s="32" t="s">
        <v>29</v>
      </c>
      <c r="M2" s="32" t="s">
        <v>30</v>
      </c>
      <c r="N2" s="32"/>
      <c r="O2" s="32"/>
    </row>
    <row r="3" spans="1:15">
      <c r="A3" s="2">
        <v>101</v>
      </c>
      <c r="B3" s="2" t="s">
        <v>31</v>
      </c>
      <c r="C3" s="2">
        <v>19.61</v>
      </c>
      <c r="D3" s="3">
        <v>3010</v>
      </c>
      <c r="F3" s="29">
        <v>44813</v>
      </c>
      <c r="G3" s="2">
        <v>110.16</v>
      </c>
      <c r="I3" s="2">
        <v>11</v>
      </c>
      <c r="J3" s="2" t="s">
        <v>21</v>
      </c>
      <c r="L3" s="32"/>
      <c r="M3" s="2">
        <v>1</v>
      </c>
      <c r="N3" s="2">
        <v>2</v>
      </c>
      <c r="O3" s="2">
        <v>3</v>
      </c>
    </row>
    <row r="4" spans="1:15">
      <c r="A4" s="2">
        <v>102</v>
      </c>
      <c r="B4" s="2" t="s">
        <v>32</v>
      </c>
      <c r="C4" s="2">
        <v>28.42</v>
      </c>
      <c r="D4" s="3">
        <v>4510</v>
      </c>
      <c r="F4" s="29">
        <v>44829</v>
      </c>
      <c r="G4" s="27">
        <v>108.7</v>
      </c>
      <c r="I4" s="2">
        <v>12</v>
      </c>
      <c r="J4" s="2" t="s">
        <v>22</v>
      </c>
      <c r="L4" s="2">
        <v>1</v>
      </c>
      <c r="M4" s="14">
        <v>8.8999999999999996E-2</v>
      </c>
      <c r="N4" s="14">
        <v>7.0999999999999994E-2</v>
      </c>
      <c r="O4" s="14">
        <v>6.6000000000000003E-2</v>
      </c>
    </row>
    <row r="5" spans="1:15">
      <c r="A5" s="2">
        <v>103</v>
      </c>
      <c r="B5" s="2" t="s">
        <v>33</v>
      </c>
      <c r="C5" s="2">
        <v>20.51</v>
      </c>
      <c r="D5" s="3">
        <v>3150</v>
      </c>
      <c r="F5" s="29">
        <v>44844</v>
      </c>
      <c r="G5" s="2">
        <v>107.07000000000001</v>
      </c>
      <c r="I5" s="2">
        <v>13</v>
      </c>
      <c r="J5" s="2" t="s">
        <v>23</v>
      </c>
      <c r="L5" s="2">
        <v>300</v>
      </c>
      <c r="M5" s="28">
        <v>9.2999999999999999E-2</v>
      </c>
      <c r="N5" s="28">
        <v>7.4999999999999997E-2</v>
      </c>
      <c r="O5" s="28">
        <v>7.0000000000000007E-2</v>
      </c>
    </row>
    <row r="6" spans="1:15">
      <c r="A6" s="2">
        <v>201</v>
      </c>
      <c r="B6" s="2" t="s">
        <v>34</v>
      </c>
      <c r="C6" s="2">
        <v>31.54</v>
      </c>
      <c r="D6" s="3">
        <v>5760</v>
      </c>
      <c r="F6" s="29">
        <v>44859</v>
      </c>
      <c r="G6" s="27">
        <v>108.3</v>
      </c>
      <c r="I6" s="2">
        <v>21</v>
      </c>
      <c r="J6" s="2" t="s">
        <v>24</v>
      </c>
    </row>
    <row r="7" spans="1:15">
      <c r="A7" s="2">
        <v>202</v>
      </c>
      <c r="B7" s="2" t="s">
        <v>35</v>
      </c>
      <c r="C7" s="15">
        <v>23.529999999999998</v>
      </c>
      <c r="D7" s="16">
        <v>3610</v>
      </c>
      <c r="F7" s="29">
        <v>44874</v>
      </c>
      <c r="G7" s="2">
        <v>108.49000000000001</v>
      </c>
      <c r="I7" s="2">
        <v>22</v>
      </c>
      <c r="J7" s="15" t="s">
        <v>25</v>
      </c>
    </row>
    <row r="8" spans="1:15">
      <c r="F8" s="29">
        <v>44890</v>
      </c>
      <c r="G8" s="2">
        <v>110.05000000000001</v>
      </c>
    </row>
    <row r="28" spans="2:2">
      <c r="B28" t="s">
        <v>16</v>
      </c>
    </row>
    <row r="31" spans="2:2">
      <c r="B31" t="s">
        <v>16</v>
      </c>
    </row>
  </sheetData>
  <mergeCells count="2">
    <mergeCell ref="L2:L3"/>
    <mergeCell ref="M2:O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4D00A-C30A-4154-82B7-E342B3F40071}">
  <dimension ref="A1:H33"/>
  <sheetViews>
    <sheetView workbookViewId="0"/>
  </sheetViews>
  <sheetFormatPr defaultRowHeight="13.5"/>
  <cols>
    <col min="1" max="1" width="11.625" bestFit="1" customWidth="1"/>
    <col min="2" max="2" width="7.5" bestFit="1" customWidth="1"/>
    <col min="3" max="3" width="7.5" customWidth="1"/>
    <col min="4" max="4" width="7.5" bestFit="1" customWidth="1"/>
    <col min="5" max="5" width="6.5" bestFit="1" customWidth="1"/>
    <col min="6" max="6" width="10.5" bestFit="1" customWidth="1"/>
    <col min="7" max="7" width="11.625" bestFit="1" customWidth="1"/>
    <col min="8" max="8" width="13.875" customWidth="1"/>
  </cols>
  <sheetData>
    <row r="1" spans="1:7">
      <c r="A1" s="4" t="s">
        <v>12</v>
      </c>
      <c r="B1" s="5" t="s">
        <v>0</v>
      </c>
      <c r="C1" s="5" t="s">
        <v>17</v>
      </c>
      <c r="D1" s="5" t="s">
        <v>2</v>
      </c>
      <c r="E1" s="5" t="s">
        <v>5</v>
      </c>
      <c r="F1" s="5" t="s">
        <v>3</v>
      </c>
      <c r="G1" s="6" t="s">
        <v>13</v>
      </c>
    </row>
    <row r="2" spans="1:7">
      <c r="A2" s="21">
        <v>44813</v>
      </c>
      <c r="B2" s="2">
        <v>101</v>
      </c>
      <c r="C2" s="2" t="str">
        <f>VLOOKUP(B2,テーブル!$A$3:$D$7,2,0)</f>
        <v>商品Ａ</v>
      </c>
      <c r="D2" s="16">
        <v>304</v>
      </c>
      <c r="E2" s="16">
        <f>ROUNDUP(VLOOKUP(B2,テーブル!$A$3:$D$7,3,0)*VLOOKUP(A2,テーブル!$F$3:$G$8,2,0),0)</f>
        <v>2161</v>
      </c>
      <c r="F2" s="3">
        <f>ROUNDDOWN(IF(OR(D2&gt;=270,E2&gt;=3000),E2*D2*8.1%,E2*D2*7.6%),-1)</f>
        <v>53210</v>
      </c>
      <c r="G2" s="8">
        <f t="shared" ref="G2:G31" si="0">E2*D2-F2</f>
        <v>603734</v>
      </c>
    </row>
    <row r="3" spans="1:7">
      <c r="A3" s="21">
        <v>44813</v>
      </c>
      <c r="B3" s="2">
        <v>102</v>
      </c>
      <c r="C3" s="2" t="str">
        <f>VLOOKUP(B3,テーブル!$A$3:$D$7,2,0)</f>
        <v>商品Ｂ</v>
      </c>
      <c r="D3" s="16">
        <v>217</v>
      </c>
      <c r="E3" s="16">
        <f>ROUNDUP(VLOOKUP(B3,テーブル!$A$3:$D$7,3,0)*VLOOKUP(A3,テーブル!$F$3:$G$8,2,0),0)</f>
        <v>3131</v>
      </c>
      <c r="F3" s="3">
        <f t="shared" ref="F3:F31" si="1">ROUNDDOWN(IF(OR(D3&gt;=270,E3&gt;=3000),E3*D3*8.1%,E3*D3*7.6%),-1)</f>
        <v>55030</v>
      </c>
      <c r="G3" s="8">
        <f t="shared" si="0"/>
        <v>624397</v>
      </c>
    </row>
    <row r="4" spans="1:7">
      <c r="A4" s="21">
        <v>44813</v>
      </c>
      <c r="B4" s="2">
        <v>103</v>
      </c>
      <c r="C4" s="2" t="str">
        <f>VLOOKUP(B4,テーブル!$A$3:$D$7,2,0)</f>
        <v>商品Ｃ</v>
      </c>
      <c r="D4" s="16">
        <v>284</v>
      </c>
      <c r="E4" s="16">
        <f>ROUNDUP(VLOOKUP(B4,テーブル!$A$3:$D$7,3,0)*VLOOKUP(A4,テーブル!$F$3:$G$8,2,0),0)</f>
        <v>2260</v>
      </c>
      <c r="F4" s="3">
        <f t="shared" si="1"/>
        <v>51980</v>
      </c>
      <c r="G4" s="8">
        <f t="shared" si="0"/>
        <v>589860</v>
      </c>
    </row>
    <row r="5" spans="1:7">
      <c r="A5" s="21">
        <v>44813</v>
      </c>
      <c r="B5" s="2">
        <v>201</v>
      </c>
      <c r="C5" s="2" t="str">
        <f>VLOOKUP(B5,テーブル!$A$3:$D$7,2,0)</f>
        <v>商品Ｄ</v>
      </c>
      <c r="D5" s="16">
        <v>205</v>
      </c>
      <c r="E5" s="16">
        <f>ROUNDUP(VLOOKUP(B5,テーブル!$A$3:$D$7,3,0)*VLOOKUP(A5,テーブル!$F$3:$G$8,2,0),0)</f>
        <v>3475</v>
      </c>
      <c r="F5" s="3">
        <f t="shared" si="1"/>
        <v>57700</v>
      </c>
      <c r="G5" s="8">
        <f t="shared" si="0"/>
        <v>654675</v>
      </c>
    </row>
    <row r="6" spans="1:7">
      <c r="A6" s="21">
        <v>44813</v>
      </c>
      <c r="B6" s="2">
        <v>202</v>
      </c>
      <c r="C6" s="2" t="str">
        <f>VLOOKUP(B6,テーブル!$A$3:$D$7,2,0)</f>
        <v>商品Ｅ</v>
      </c>
      <c r="D6" s="16">
        <v>251</v>
      </c>
      <c r="E6" s="16">
        <f>ROUNDUP(VLOOKUP(B6,テーブル!$A$3:$D$7,3,0)*VLOOKUP(A6,テーブル!$F$3:$G$8,2,0),0)</f>
        <v>2593</v>
      </c>
      <c r="F6" s="3">
        <f t="shared" si="1"/>
        <v>49460</v>
      </c>
      <c r="G6" s="8">
        <f t="shared" si="0"/>
        <v>601383</v>
      </c>
    </row>
    <row r="7" spans="1:7">
      <c r="A7" s="21">
        <v>44829</v>
      </c>
      <c r="B7" s="2">
        <v>101</v>
      </c>
      <c r="C7" s="2" t="str">
        <f>VLOOKUP(B7,テーブル!$A$3:$D$7,2,0)</f>
        <v>商品Ａ</v>
      </c>
      <c r="D7" s="16">
        <v>246</v>
      </c>
      <c r="E7" s="16">
        <f>ROUNDUP(VLOOKUP(B7,テーブル!$A$3:$D$7,3,0)*VLOOKUP(A7,テーブル!$F$3:$G$8,2,0),0)</f>
        <v>2132</v>
      </c>
      <c r="F7" s="3">
        <f t="shared" si="1"/>
        <v>39850</v>
      </c>
      <c r="G7" s="8">
        <f t="shared" si="0"/>
        <v>484622</v>
      </c>
    </row>
    <row r="8" spans="1:7">
      <c r="A8" s="21">
        <v>44829</v>
      </c>
      <c r="B8" s="2">
        <v>102</v>
      </c>
      <c r="C8" s="2" t="str">
        <f>VLOOKUP(B8,テーブル!$A$3:$D$7,2,0)</f>
        <v>商品Ｂ</v>
      </c>
      <c r="D8" s="16">
        <v>329</v>
      </c>
      <c r="E8" s="16">
        <f>ROUNDUP(VLOOKUP(B8,テーブル!$A$3:$D$7,3,0)*VLOOKUP(A8,テーブル!$F$3:$G$8,2,0),0)</f>
        <v>3090</v>
      </c>
      <c r="F8" s="3">
        <f t="shared" si="1"/>
        <v>82340</v>
      </c>
      <c r="G8" s="8">
        <f t="shared" si="0"/>
        <v>934270</v>
      </c>
    </row>
    <row r="9" spans="1:7">
      <c r="A9" s="21">
        <v>44829</v>
      </c>
      <c r="B9" s="2">
        <v>103</v>
      </c>
      <c r="C9" s="2" t="str">
        <f>VLOOKUP(B9,テーブル!$A$3:$D$7,2,0)</f>
        <v>商品Ｃ</v>
      </c>
      <c r="D9" s="16">
        <v>156</v>
      </c>
      <c r="E9" s="16">
        <f>ROUNDUP(VLOOKUP(B9,テーブル!$A$3:$D$7,3,0)*VLOOKUP(A9,テーブル!$F$3:$G$8,2,0),0)</f>
        <v>2230</v>
      </c>
      <c r="F9" s="3">
        <f t="shared" si="1"/>
        <v>26430</v>
      </c>
      <c r="G9" s="8">
        <f t="shared" si="0"/>
        <v>321450</v>
      </c>
    </row>
    <row r="10" spans="1:7">
      <c r="A10" s="21">
        <v>44829</v>
      </c>
      <c r="B10" s="2">
        <v>201</v>
      </c>
      <c r="C10" s="2" t="str">
        <f>VLOOKUP(B10,テーブル!$A$3:$D$7,2,0)</f>
        <v>商品Ｄ</v>
      </c>
      <c r="D10" s="16">
        <v>218</v>
      </c>
      <c r="E10" s="16">
        <f>ROUNDUP(VLOOKUP(B10,テーブル!$A$3:$D$7,3,0)*VLOOKUP(A10,テーブル!$F$3:$G$8,2,0),0)</f>
        <v>3429</v>
      </c>
      <c r="F10" s="3">
        <f t="shared" si="1"/>
        <v>60540</v>
      </c>
      <c r="G10" s="8">
        <f t="shared" si="0"/>
        <v>686982</v>
      </c>
    </row>
    <row r="11" spans="1:7">
      <c r="A11" s="21">
        <v>44829</v>
      </c>
      <c r="B11" s="2">
        <v>202</v>
      </c>
      <c r="C11" s="2" t="str">
        <f>VLOOKUP(B11,テーブル!$A$3:$D$7,2,0)</f>
        <v>商品Ｅ</v>
      </c>
      <c r="D11" s="16">
        <v>296</v>
      </c>
      <c r="E11" s="16">
        <f>ROUNDUP(VLOOKUP(B11,テーブル!$A$3:$D$7,3,0)*VLOOKUP(A11,テーブル!$F$3:$G$8,2,0),0)</f>
        <v>2558</v>
      </c>
      <c r="F11" s="3">
        <f t="shared" si="1"/>
        <v>61330</v>
      </c>
      <c r="G11" s="8">
        <f t="shared" si="0"/>
        <v>695838</v>
      </c>
    </row>
    <row r="12" spans="1:7">
      <c r="A12" s="21">
        <v>44844</v>
      </c>
      <c r="B12" s="2">
        <v>101</v>
      </c>
      <c r="C12" s="2" t="str">
        <f>VLOOKUP(B12,テーブル!$A$3:$D$7,2,0)</f>
        <v>商品Ａ</v>
      </c>
      <c r="D12" s="16">
        <v>296</v>
      </c>
      <c r="E12" s="16">
        <f>ROUNDUP(VLOOKUP(B12,テーブル!$A$3:$D$7,3,0)*VLOOKUP(A12,テーブル!$F$3:$G$8,2,0),0)</f>
        <v>2100</v>
      </c>
      <c r="F12" s="3">
        <f t="shared" si="1"/>
        <v>50340</v>
      </c>
      <c r="G12" s="8">
        <f t="shared" si="0"/>
        <v>571260</v>
      </c>
    </row>
    <row r="13" spans="1:7">
      <c r="A13" s="21">
        <v>44844</v>
      </c>
      <c r="B13" s="2">
        <v>102</v>
      </c>
      <c r="C13" s="2" t="str">
        <f>VLOOKUP(B13,テーブル!$A$3:$D$7,2,0)</f>
        <v>商品Ｂ</v>
      </c>
      <c r="D13" s="16">
        <v>248</v>
      </c>
      <c r="E13" s="16">
        <f>ROUNDUP(VLOOKUP(B13,テーブル!$A$3:$D$7,3,0)*VLOOKUP(A13,テーブル!$F$3:$G$8,2,0),0)</f>
        <v>3043</v>
      </c>
      <c r="F13" s="3">
        <f t="shared" si="1"/>
        <v>61120</v>
      </c>
      <c r="G13" s="8">
        <f t="shared" si="0"/>
        <v>693544</v>
      </c>
    </row>
    <row r="14" spans="1:7">
      <c r="A14" s="21">
        <v>44844</v>
      </c>
      <c r="B14" s="2">
        <v>103</v>
      </c>
      <c r="C14" s="2" t="str">
        <f>VLOOKUP(B14,テーブル!$A$3:$D$7,2,0)</f>
        <v>商品Ｃ</v>
      </c>
      <c r="D14" s="16">
        <v>250</v>
      </c>
      <c r="E14" s="16">
        <f>ROUNDUP(VLOOKUP(B14,テーブル!$A$3:$D$7,3,0)*VLOOKUP(A14,テーブル!$F$3:$G$8,2,0),0)</f>
        <v>2197</v>
      </c>
      <c r="F14" s="3">
        <f t="shared" si="1"/>
        <v>41740</v>
      </c>
      <c r="G14" s="8">
        <f t="shared" si="0"/>
        <v>507510</v>
      </c>
    </row>
    <row r="15" spans="1:7">
      <c r="A15" s="21">
        <v>44844</v>
      </c>
      <c r="B15" s="2">
        <v>201</v>
      </c>
      <c r="C15" s="2" t="str">
        <f>VLOOKUP(B15,テーブル!$A$3:$D$7,2,0)</f>
        <v>商品Ｄ</v>
      </c>
      <c r="D15" s="16">
        <v>236</v>
      </c>
      <c r="E15" s="16">
        <f>ROUNDUP(VLOOKUP(B15,テーブル!$A$3:$D$7,3,0)*VLOOKUP(A15,テーブル!$F$3:$G$8,2,0),0)</f>
        <v>3377</v>
      </c>
      <c r="F15" s="3">
        <f t="shared" si="1"/>
        <v>64550</v>
      </c>
      <c r="G15" s="8">
        <f t="shared" si="0"/>
        <v>732422</v>
      </c>
    </row>
    <row r="16" spans="1:7">
      <c r="A16" s="21">
        <v>44844</v>
      </c>
      <c r="B16" s="2">
        <v>202</v>
      </c>
      <c r="C16" s="2" t="str">
        <f>VLOOKUP(B16,テーブル!$A$3:$D$7,2,0)</f>
        <v>商品Ｅ</v>
      </c>
      <c r="D16" s="16">
        <v>287</v>
      </c>
      <c r="E16" s="16">
        <f>ROUNDUP(VLOOKUP(B16,テーブル!$A$3:$D$7,3,0)*VLOOKUP(A16,テーブル!$F$3:$G$8,2,0),0)</f>
        <v>2520</v>
      </c>
      <c r="F16" s="3">
        <f t="shared" si="1"/>
        <v>58580</v>
      </c>
      <c r="G16" s="8">
        <f t="shared" si="0"/>
        <v>664660</v>
      </c>
    </row>
    <row r="17" spans="1:7">
      <c r="A17" s="21">
        <v>44859</v>
      </c>
      <c r="B17" s="2">
        <v>101</v>
      </c>
      <c r="C17" s="2" t="str">
        <f>VLOOKUP(B17,テーブル!$A$3:$D$7,2,0)</f>
        <v>商品Ａ</v>
      </c>
      <c r="D17" s="16">
        <v>269</v>
      </c>
      <c r="E17" s="16">
        <f>ROUNDUP(VLOOKUP(B17,テーブル!$A$3:$D$7,3,0)*VLOOKUP(A17,テーブル!$F$3:$G$8,2,0),0)</f>
        <v>2124</v>
      </c>
      <c r="F17" s="3">
        <f t="shared" si="1"/>
        <v>43420</v>
      </c>
      <c r="G17" s="8">
        <f t="shared" si="0"/>
        <v>527936</v>
      </c>
    </row>
    <row r="18" spans="1:7">
      <c r="A18" s="21">
        <v>44859</v>
      </c>
      <c r="B18" s="2">
        <v>102</v>
      </c>
      <c r="C18" s="2" t="str">
        <f>VLOOKUP(B18,テーブル!$A$3:$D$7,2,0)</f>
        <v>商品Ｂ</v>
      </c>
      <c r="D18" s="16">
        <v>245</v>
      </c>
      <c r="E18" s="16">
        <f>ROUNDUP(VLOOKUP(B18,テーブル!$A$3:$D$7,3,0)*VLOOKUP(A18,テーブル!$F$3:$G$8,2,0),0)</f>
        <v>3078</v>
      </c>
      <c r="F18" s="3">
        <f t="shared" si="1"/>
        <v>61080</v>
      </c>
      <c r="G18" s="8">
        <f t="shared" si="0"/>
        <v>693030</v>
      </c>
    </row>
    <row r="19" spans="1:7">
      <c r="A19" s="21">
        <v>44859</v>
      </c>
      <c r="B19" s="2">
        <v>103</v>
      </c>
      <c r="C19" s="2" t="str">
        <f>VLOOKUP(B19,テーブル!$A$3:$D$7,2,0)</f>
        <v>商品Ｃ</v>
      </c>
      <c r="D19" s="16">
        <v>235</v>
      </c>
      <c r="E19" s="16">
        <f>ROUNDUP(VLOOKUP(B19,テーブル!$A$3:$D$7,3,0)*VLOOKUP(A19,テーブル!$F$3:$G$8,2,0),0)</f>
        <v>2222</v>
      </c>
      <c r="F19" s="3">
        <f t="shared" si="1"/>
        <v>39680</v>
      </c>
      <c r="G19" s="8">
        <f t="shared" si="0"/>
        <v>482490</v>
      </c>
    </row>
    <row r="20" spans="1:7">
      <c r="A20" s="21">
        <v>44859</v>
      </c>
      <c r="B20" s="2">
        <v>201</v>
      </c>
      <c r="C20" s="2" t="str">
        <f>VLOOKUP(B20,テーブル!$A$3:$D$7,2,0)</f>
        <v>商品Ｄ</v>
      </c>
      <c r="D20" s="16">
        <v>273</v>
      </c>
      <c r="E20" s="16">
        <f>ROUNDUP(VLOOKUP(B20,テーブル!$A$3:$D$7,3,0)*VLOOKUP(A20,テーブル!$F$3:$G$8,2,0),0)</f>
        <v>3416</v>
      </c>
      <c r="F20" s="3">
        <f t="shared" si="1"/>
        <v>75530</v>
      </c>
      <c r="G20" s="8">
        <f t="shared" si="0"/>
        <v>857038</v>
      </c>
    </row>
    <row r="21" spans="1:7">
      <c r="A21" s="21">
        <v>44859</v>
      </c>
      <c r="B21" s="2">
        <v>202</v>
      </c>
      <c r="C21" s="2" t="str">
        <f>VLOOKUP(B21,テーブル!$A$3:$D$7,2,0)</f>
        <v>商品Ｅ</v>
      </c>
      <c r="D21" s="16">
        <v>294</v>
      </c>
      <c r="E21" s="16">
        <f>ROUNDUP(VLOOKUP(B21,テーブル!$A$3:$D$7,3,0)*VLOOKUP(A21,テーブル!$F$3:$G$8,2,0),0)</f>
        <v>2549</v>
      </c>
      <c r="F21" s="3">
        <f t="shared" si="1"/>
        <v>60700</v>
      </c>
      <c r="G21" s="8">
        <f t="shared" si="0"/>
        <v>688706</v>
      </c>
    </row>
    <row r="22" spans="1:7">
      <c r="A22" s="21">
        <v>44874</v>
      </c>
      <c r="B22" s="2">
        <v>101</v>
      </c>
      <c r="C22" s="2" t="str">
        <f>VLOOKUP(B22,テーブル!$A$3:$D$7,2,0)</f>
        <v>商品Ａ</v>
      </c>
      <c r="D22" s="16">
        <v>296</v>
      </c>
      <c r="E22" s="16">
        <f>ROUNDUP(VLOOKUP(B22,テーブル!$A$3:$D$7,3,0)*VLOOKUP(A22,テーブル!$F$3:$G$8,2,0),0)</f>
        <v>2128</v>
      </c>
      <c r="F22" s="3">
        <f t="shared" si="1"/>
        <v>51020</v>
      </c>
      <c r="G22" s="8">
        <f t="shared" si="0"/>
        <v>578868</v>
      </c>
    </row>
    <row r="23" spans="1:7">
      <c r="A23" s="21">
        <v>44874</v>
      </c>
      <c r="B23" s="2">
        <v>102</v>
      </c>
      <c r="C23" s="2" t="str">
        <f>VLOOKUP(B23,テーブル!$A$3:$D$7,2,0)</f>
        <v>商品Ｂ</v>
      </c>
      <c r="D23" s="16">
        <v>219</v>
      </c>
      <c r="E23" s="16">
        <f>ROUNDUP(VLOOKUP(B23,テーブル!$A$3:$D$7,3,0)*VLOOKUP(A23,テーブル!$F$3:$G$8,2,0),0)</f>
        <v>3084</v>
      </c>
      <c r="F23" s="3">
        <f t="shared" si="1"/>
        <v>54700</v>
      </c>
      <c r="G23" s="8">
        <f t="shared" si="0"/>
        <v>620696</v>
      </c>
    </row>
    <row r="24" spans="1:7">
      <c r="A24" s="21">
        <v>44874</v>
      </c>
      <c r="B24" s="2">
        <v>103</v>
      </c>
      <c r="C24" s="2" t="str">
        <f>VLOOKUP(B24,テーブル!$A$3:$D$7,2,0)</f>
        <v>商品Ｃ</v>
      </c>
      <c r="D24" s="16">
        <v>239</v>
      </c>
      <c r="E24" s="16">
        <f>ROUNDUP(VLOOKUP(B24,テーブル!$A$3:$D$7,3,0)*VLOOKUP(A24,テーブル!$F$3:$G$8,2,0),0)</f>
        <v>2226</v>
      </c>
      <c r="F24" s="3">
        <f t="shared" si="1"/>
        <v>40430</v>
      </c>
      <c r="G24" s="8">
        <f t="shared" si="0"/>
        <v>491584</v>
      </c>
    </row>
    <row r="25" spans="1:7">
      <c r="A25" s="21">
        <v>44874</v>
      </c>
      <c r="B25" s="2">
        <v>201</v>
      </c>
      <c r="C25" s="2" t="str">
        <f>VLOOKUP(B25,テーブル!$A$3:$D$7,2,0)</f>
        <v>商品Ｄ</v>
      </c>
      <c r="D25" s="16">
        <v>298</v>
      </c>
      <c r="E25" s="16">
        <f>ROUNDUP(VLOOKUP(B25,テーブル!$A$3:$D$7,3,0)*VLOOKUP(A25,テーブル!$F$3:$G$8,2,0),0)</f>
        <v>3422</v>
      </c>
      <c r="F25" s="3">
        <f t="shared" si="1"/>
        <v>82600</v>
      </c>
      <c r="G25" s="8">
        <f t="shared" si="0"/>
        <v>937156</v>
      </c>
    </row>
    <row r="26" spans="1:7">
      <c r="A26" s="21">
        <v>44874</v>
      </c>
      <c r="B26" s="2">
        <v>202</v>
      </c>
      <c r="C26" s="2" t="str">
        <f>VLOOKUP(B26,テーブル!$A$3:$D$7,2,0)</f>
        <v>商品Ｅ</v>
      </c>
      <c r="D26" s="16">
        <v>353</v>
      </c>
      <c r="E26" s="16">
        <f>ROUNDUP(VLOOKUP(B26,テーブル!$A$3:$D$7,3,0)*VLOOKUP(A26,テーブル!$F$3:$G$8,2,0),0)</f>
        <v>2553</v>
      </c>
      <c r="F26" s="3">
        <f t="shared" si="1"/>
        <v>72990</v>
      </c>
      <c r="G26" s="8">
        <f t="shared" si="0"/>
        <v>828219</v>
      </c>
    </row>
    <row r="27" spans="1:7">
      <c r="A27" s="21">
        <v>44890</v>
      </c>
      <c r="B27" s="2">
        <v>101</v>
      </c>
      <c r="C27" s="2" t="str">
        <f>VLOOKUP(B27,テーブル!$A$3:$D$7,2,0)</f>
        <v>商品Ａ</v>
      </c>
      <c r="D27" s="16">
        <v>330</v>
      </c>
      <c r="E27" s="16">
        <f>ROUNDUP(VLOOKUP(B27,テーブル!$A$3:$D$7,3,0)*VLOOKUP(A27,テーブル!$F$3:$G$8,2,0),0)</f>
        <v>2159</v>
      </c>
      <c r="F27" s="3">
        <f t="shared" si="1"/>
        <v>57710</v>
      </c>
      <c r="G27" s="8">
        <f t="shared" si="0"/>
        <v>654760</v>
      </c>
    </row>
    <row r="28" spans="1:7">
      <c r="A28" s="21">
        <v>44890</v>
      </c>
      <c r="B28" s="2">
        <v>102</v>
      </c>
      <c r="C28" s="2" t="str">
        <f>VLOOKUP(B28,テーブル!$A$3:$D$7,2,0)</f>
        <v>商品Ｂ</v>
      </c>
      <c r="D28" s="16">
        <v>235</v>
      </c>
      <c r="E28" s="16">
        <f>ROUNDUP(VLOOKUP(B28,テーブル!$A$3:$D$7,3,0)*VLOOKUP(A28,テーブル!$F$3:$G$8,2,0),0)</f>
        <v>3128</v>
      </c>
      <c r="F28" s="3">
        <f t="shared" si="1"/>
        <v>59540</v>
      </c>
      <c r="G28" s="8">
        <f t="shared" si="0"/>
        <v>675540</v>
      </c>
    </row>
    <row r="29" spans="1:7">
      <c r="A29" s="21">
        <v>44890</v>
      </c>
      <c r="B29" s="2">
        <v>103</v>
      </c>
      <c r="C29" s="2" t="str">
        <f>VLOOKUP(B29,テーブル!$A$3:$D$7,2,0)</f>
        <v>商品Ｃ</v>
      </c>
      <c r="D29" s="16">
        <v>256</v>
      </c>
      <c r="E29" s="16">
        <f>ROUNDUP(VLOOKUP(B29,テーブル!$A$3:$D$7,3,0)*VLOOKUP(A29,テーブル!$F$3:$G$8,2,0),0)</f>
        <v>2258</v>
      </c>
      <c r="F29" s="3">
        <f t="shared" si="1"/>
        <v>43930</v>
      </c>
      <c r="G29" s="8">
        <f t="shared" si="0"/>
        <v>534118</v>
      </c>
    </row>
    <row r="30" spans="1:7">
      <c r="A30" s="21">
        <v>44890</v>
      </c>
      <c r="B30" s="2">
        <v>201</v>
      </c>
      <c r="C30" s="2" t="str">
        <f>VLOOKUP(B30,テーブル!$A$3:$D$7,2,0)</f>
        <v>商品Ｄ</v>
      </c>
      <c r="D30" s="16">
        <v>228</v>
      </c>
      <c r="E30" s="16">
        <f>ROUNDUP(VLOOKUP(B30,テーブル!$A$3:$D$7,3,0)*VLOOKUP(A30,テーブル!$F$3:$G$8,2,0),0)</f>
        <v>3471</v>
      </c>
      <c r="F30" s="3">
        <f t="shared" si="1"/>
        <v>64100</v>
      </c>
      <c r="G30" s="8">
        <f t="shared" si="0"/>
        <v>727288</v>
      </c>
    </row>
    <row r="31" spans="1:7">
      <c r="A31" s="21">
        <v>44890</v>
      </c>
      <c r="B31" s="2">
        <v>202</v>
      </c>
      <c r="C31" s="2" t="str">
        <f>VLOOKUP(B31,テーブル!$A$3:$D$7,2,0)</f>
        <v>商品Ｅ</v>
      </c>
      <c r="D31" s="16">
        <v>296</v>
      </c>
      <c r="E31" s="16">
        <f>ROUNDUP(VLOOKUP(B31,テーブル!$A$3:$D$7,3,0)*VLOOKUP(A31,テーブル!$F$3:$G$8,2,0),0)</f>
        <v>2590</v>
      </c>
      <c r="F31" s="3">
        <f t="shared" si="1"/>
        <v>62090</v>
      </c>
      <c r="G31" s="8">
        <f t="shared" si="0"/>
        <v>704550</v>
      </c>
    </row>
    <row r="32" spans="1:7">
      <c r="A32" s="7"/>
      <c r="B32" s="2"/>
      <c r="C32" s="2"/>
      <c r="D32" s="2"/>
      <c r="E32" s="2"/>
      <c r="F32" s="2"/>
      <c r="G32" s="18"/>
    </row>
    <row r="33" spans="1:8" ht="14.25" thickBot="1">
      <c r="A33" s="23"/>
      <c r="B33" s="19"/>
      <c r="C33" s="20" t="s">
        <v>20</v>
      </c>
      <c r="D33" s="10">
        <f>SUM(D2:D31)</f>
        <v>7889</v>
      </c>
      <c r="E33" s="19"/>
      <c r="F33" s="10">
        <f t="shared" ref="F33:G33" si="2">SUM(F2:F31)</f>
        <v>1683720</v>
      </c>
      <c r="G33" s="13">
        <f t="shared" si="2"/>
        <v>19368586</v>
      </c>
      <c r="H33" t="s">
        <v>39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61E8-A291-48D6-81C6-5A199A7C45FB}">
  <dimension ref="A1:G28"/>
  <sheetViews>
    <sheetView workbookViewId="0"/>
  </sheetViews>
  <sheetFormatPr defaultRowHeight="13.5"/>
  <cols>
    <col min="1" max="1" width="7.5" bestFit="1" customWidth="1"/>
    <col min="2" max="2" width="9.5" customWidth="1"/>
    <col min="3" max="3" width="7.5" bestFit="1" customWidth="1"/>
    <col min="4" max="4" width="7.5" customWidth="1"/>
    <col min="5" max="5" width="7.5" bestFit="1" customWidth="1"/>
    <col min="6" max="6" width="6.5" bestFit="1" customWidth="1"/>
  </cols>
  <sheetData>
    <row r="1" spans="1:6">
      <c r="A1" s="4" t="s">
        <v>7</v>
      </c>
      <c r="B1" s="24" t="s">
        <v>18</v>
      </c>
      <c r="C1" s="5" t="s">
        <v>0</v>
      </c>
      <c r="D1" s="5" t="s">
        <v>17</v>
      </c>
      <c r="E1" s="5" t="s">
        <v>9</v>
      </c>
      <c r="F1" s="6" t="s">
        <v>10</v>
      </c>
    </row>
    <row r="2" spans="1:6">
      <c r="A2" s="7">
        <v>11</v>
      </c>
      <c r="B2" s="25" t="str">
        <f>VLOOKUP(A2,テーブル!$I$3:$J$7,2,0)</f>
        <v>日光商事</v>
      </c>
      <c r="C2" s="2">
        <v>101</v>
      </c>
      <c r="D2" s="2" t="str">
        <f>VLOOKUP(C2,テーブル!$A$3:$D$7,2,0)</f>
        <v>商品Ａ</v>
      </c>
      <c r="E2" s="2">
        <v>371</v>
      </c>
      <c r="F2" s="8">
        <f>ROUNDUP(VLOOKUP(C2,テーブル!$A$3:$D$7,4,0)*(1-VLOOKUP(E2,テーブル!$L$4:$O$5,MOD(A2,10)+1,1)),0)</f>
        <v>2731</v>
      </c>
    </row>
    <row r="3" spans="1:6">
      <c r="A3" s="7">
        <v>11</v>
      </c>
      <c r="B3" s="25" t="str">
        <f>VLOOKUP(A3,テーブル!$I$3:$J$7,2,0)</f>
        <v>日光商事</v>
      </c>
      <c r="C3" s="2">
        <v>102</v>
      </c>
      <c r="D3" s="2" t="str">
        <f>VLOOKUP(C3,テーブル!$A$3:$D$7,2,0)</f>
        <v>商品Ｂ</v>
      </c>
      <c r="E3" s="2">
        <v>121</v>
      </c>
      <c r="F3" s="8">
        <f>ROUNDUP(VLOOKUP(C3,テーブル!$A$3:$D$7,4,0)*(1-VLOOKUP(E3,テーブル!$L$4:$O$5,MOD(A3,10)+1,1)),0)</f>
        <v>4109</v>
      </c>
    </row>
    <row r="4" spans="1:6">
      <c r="A4" s="7">
        <v>11</v>
      </c>
      <c r="B4" s="25" t="str">
        <f>VLOOKUP(A4,テーブル!$I$3:$J$7,2,0)</f>
        <v>日光商事</v>
      </c>
      <c r="C4" s="2">
        <v>103</v>
      </c>
      <c r="D4" s="2" t="str">
        <f>VLOOKUP(C4,テーブル!$A$3:$D$7,2,0)</f>
        <v>商品Ｃ</v>
      </c>
      <c r="E4" s="2">
        <v>301</v>
      </c>
      <c r="F4" s="8">
        <f>ROUNDUP(VLOOKUP(C4,テーブル!$A$3:$D$7,4,0)*(1-VLOOKUP(E4,テーブル!$L$4:$O$5,MOD(A4,10)+1,1)),0)</f>
        <v>2858</v>
      </c>
    </row>
    <row r="5" spans="1:6">
      <c r="A5" s="7">
        <v>11</v>
      </c>
      <c r="B5" s="25" t="str">
        <f>VLOOKUP(A5,テーブル!$I$3:$J$7,2,0)</f>
        <v>日光商事</v>
      </c>
      <c r="C5" s="2">
        <v>201</v>
      </c>
      <c r="D5" s="2" t="str">
        <f>VLOOKUP(C5,テーブル!$A$3:$D$7,2,0)</f>
        <v>商品Ｄ</v>
      </c>
      <c r="E5" s="2">
        <v>203</v>
      </c>
      <c r="F5" s="8">
        <f>ROUNDUP(VLOOKUP(C5,テーブル!$A$3:$D$7,4,0)*(1-VLOOKUP(E5,テーブル!$L$4:$O$5,MOD(A5,10)+1,1)),0)</f>
        <v>5248</v>
      </c>
    </row>
    <row r="6" spans="1:6">
      <c r="A6" s="7">
        <v>11</v>
      </c>
      <c r="B6" s="25" t="str">
        <f>VLOOKUP(A6,テーブル!$I$3:$J$7,2,0)</f>
        <v>日光商事</v>
      </c>
      <c r="C6" s="2">
        <v>202</v>
      </c>
      <c r="D6" s="2" t="str">
        <f>VLOOKUP(C6,テーブル!$A$3:$D$7,2,0)</f>
        <v>商品Ｅ</v>
      </c>
      <c r="E6" s="2">
        <v>287</v>
      </c>
      <c r="F6" s="8">
        <f>ROUNDUP(VLOOKUP(C6,テーブル!$A$3:$D$7,4,0)*(1-VLOOKUP(E6,テーブル!$L$4:$O$5,MOD(A6,10)+1,1)),0)</f>
        <v>3289</v>
      </c>
    </row>
    <row r="7" spans="1:6">
      <c r="A7" s="7">
        <v>12</v>
      </c>
      <c r="B7" s="25" t="str">
        <f>VLOOKUP(A7,テーブル!$I$3:$J$7,2,0)</f>
        <v>マツヤ堂</v>
      </c>
      <c r="C7" s="2">
        <v>101</v>
      </c>
      <c r="D7" s="2" t="str">
        <f>VLOOKUP(C7,テーブル!$A$3:$D$7,2,0)</f>
        <v>商品Ａ</v>
      </c>
      <c r="E7" s="2">
        <v>205</v>
      </c>
      <c r="F7" s="8">
        <f>ROUNDUP(VLOOKUP(C7,テーブル!$A$3:$D$7,4,0)*(1-VLOOKUP(E7,テーブル!$L$4:$O$5,MOD(A7,10)+1,1)),0)</f>
        <v>2797</v>
      </c>
    </row>
    <row r="8" spans="1:6">
      <c r="A8" s="7">
        <v>12</v>
      </c>
      <c r="B8" s="25" t="str">
        <f>VLOOKUP(A8,テーブル!$I$3:$J$7,2,0)</f>
        <v>マツヤ堂</v>
      </c>
      <c r="C8" s="2">
        <v>102</v>
      </c>
      <c r="D8" s="2" t="str">
        <f>VLOOKUP(C8,テーブル!$A$3:$D$7,2,0)</f>
        <v>商品Ｂ</v>
      </c>
      <c r="E8" s="2">
        <v>463</v>
      </c>
      <c r="F8" s="8">
        <f>ROUNDUP(VLOOKUP(C8,テーブル!$A$3:$D$7,4,0)*(1-VLOOKUP(E8,テーブル!$L$4:$O$5,MOD(A8,10)+1,1)),0)</f>
        <v>4172</v>
      </c>
    </row>
    <row r="9" spans="1:6">
      <c r="A9" s="7">
        <v>12</v>
      </c>
      <c r="B9" s="25" t="str">
        <f>VLOOKUP(A9,テーブル!$I$3:$J$7,2,0)</f>
        <v>マツヤ堂</v>
      </c>
      <c r="C9" s="2">
        <v>103</v>
      </c>
      <c r="D9" s="2" t="str">
        <f>VLOOKUP(C9,テーブル!$A$3:$D$7,2,0)</f>
        <v>商品Ｃ</v>
      </c>
      <c r="E9" s="2">
        <v>229</v>
      </c>
      <c r="F9" s="8">
        <f>ROUNDUP(VLOOKUP(C9,テーブル!$A$3:$D$7,4,0)*(1-VLOOKUP(E9,テーブル!$L$4:$O$5,MOD(A9,10)+1,1)),0)</f>
        <v>2927</v>
      </c>
    </row>
    <row r="10" spans="1:6">
      <c r="A10" s="7">
        <v>12</v>
      </c>
      <c r="B10" s="25" t="str">
        <f>VLOOKUP(A10,テーブル!$I$3:$J$7,2,0)</f>
        <v>マツヤ堂</v>
      </c>
      <c r="C10" s="2">
        <v>201</v>
      </c>
      <c r="D10" s="2" t="str">
        <f>VLOOKUP(C10,テーブル!$A$3:$D$7,2,0)</f>
        <v>商品Ｄ</v>
      </c>
      <c r="E10" s="2">
        <v>379</v>
      </c>
      <c r="F10" s="8">
        <f>ROUNDUP(VLOOKUP(C10,テーブル!$A$3:$D$7,4,0)*(1-VLOOKUP(E10,テーブル!$L$4:$O$5,MOD(A10,10)+1,1)),0)</f>
        <v>5328</v>
      </c>
    </row>
    <row r="11" spans="1:6">
      <c r="A11" s="7">
        <v>12</v>
      </c>
      <c r="B11" s="25" t="str">
        <f>VLOOKUP(A11,テーブル!$I$3:$J$7,2,0)</f>
        <v>マツヤ堂</v>
      </c>
      <c r="C11" s="2">
        <v>202</v>
      </c>
      <c r="D11" s="2" t="str">
        <f>VLOOKUP(C11,テーブル!$A$3:$D$7,2,0)</f>
        <v>商品Ｅ</v>
      </c>
      <c r="E11" s="2">
        <v>332</v>
      </c>
      <c r="F11" s="8">
        <f>ROUNDUP(VLOOKUP(C11,テーブル!$A$3:$D$7,4,0)*(1-VLOOKUP(E11,テーブル!$L$4:$O$5,MOD(A11,10)+1,1)),0)</f>
        <v>3340</v>
      </c>
    </row>
    <row r="12" spans="1:6">
      <c r="A12" s="7">
        <v>13</v>
      </c>
      <c r="B12" s="25" t="str">
        <f>VLOOKUP(A12,テーブル!$I$3:$J$7,2,0)</f>
        <v>中野企画</v>
      </c>
      <c r="C12" s="2">
        <v>101</v>
      </c>
      <c r="D12" s="2" t="str">
        <f>VLOOKUP(C12,テーブル!$A$3:$D$7,2,0)</f>
        <v>商品Ａ</v>
      </c>
      <c r="E12" s="2">
        <v>301</v>
      </c>
      <c r="F12" s="8">
        <f>ROUNDUP(VLOOKUP(C12,テーブル!$A$3:$D$7,4,0)*(1-VLOOKUP(E12,テーブル!$L$4:$O$5,MOD(A12,10)+1,1)),0)</f>
        <v>2800</v>
      </c>
    </row>
    <row r="13" spans="1:6">
      <c r="A13" s="7">
        <v>13</v>
      </c>
      <c r="B13" s="25" t="str">
        <f>VLOOKUP(A13,テーブル!$I$3:$J$7,2,0)</f>
        <v>中野企画</v>
      </c>
      <c r="C13" s="2">
        <v>102</v>
      </c>
      <c r="D13" s="2" t="str">
        <f>VLOOKUP(C13,テーブル!$A$3:$D$7,2,0)</f>
        <v>商品Ｂ</v>
      </c>
      <c r="E13" s="2">
        <v>297</v>
      </c>
      <c r="F13" s="8">
        <f>ROUNDUP(VLOOKUP(C13,テーブル!$A$3:$D$7,4,0)*(1-VLOOKUP(E13,テーブル!$L$4:$O$5,MOD(A13,10)+1,1)),0)</f>
        <v>4213</v>
      </c>
    </row>
    <row r="14" spans="1:6">
      <c r="A14" s="7">
        <v>13</v>
      </c>
      <c r="B14" s="25" t="str">
        <f>VLOOKUP(A14,テーブル!$I$3:$J$7,2,0)</f>
        <v>中野企画</v>
      </c>
      <c r="C14" s="2">
        <v>103</v>
      </c>
      <c r="D14" s="2" t="str">
        <f>VLOOKUP(C14,テーブル!$A$3:$D$7,2,0)</f>
        <v>商品Ｃ</v>
      </c>
      <c r="E14" s="2">
        <v>263</v>
      </c>
      <c r="F14" s="8">
        <f>ROUNDUP(VLOOKUP(C14,テーブル!$A$3:$D$7,4,0)*(1-VLOOKUP(E14,テーブル!$L$4:$O$5,MOD(A14,10)+1,1)),0)</f>
        <v>2943</v>
      </c>
    </row>
    <row r="15" spans="1:6">
      <c r="A15" s="7">
        <v>13</v>
      </c>
      <c r="B15" s="25" t="str">
        <f>VLOOKUP(A15,テーブル!$I$3:$J$7,2,0)</f>
        <v>中野企画</v>
      </c>
      <c r="C15" s="2">
        <v>201</v>
      </c>
      <c r="D15" s="2" t="str">
        <f>VLOOKUP(C15,テーブル!$A$3:$D$7,2,0)</f>
        <v>商品Ｄ</v>
      </c>
      <c r="E15" s="2">
        <v>235</v>
      </c>
      <c r="F15" s="8">
        <f>ROUNDUP(VLOOKUP(C15,テーブル!$A$3:$D$7,4,0)*(1-VLOOKUP(E15,テーブル!$L$4:$O$5,MOD(A15,10)+1,1)),0)</f>
        <v>5380</v>
      </c>
    </row>
    <row r="16" spans="1:6">
      <c r="A16" s="7">
        <v>13</v>
      </c>
      <c r="B16" s="25" t="str">
        <f>VLOOKUP(A16,テーブル!$I$3:$J$7,2,0)</f>
        <v>中野企画</v>
      </c>
      <c r="C16" s="2">
        <v>202</v>
      </c>
      <c r="D16" s="2" t="str">
        <f>VLOOKUP(C16,テーブル!$A$3:$D$7,2,0)</f>
        <v>商品Ｅ</v>
      </c>
      <c r="E16" s="2">
        <v>410</v>
      </c>
      <c r="F16" s="8">
        <f>ROUNDUP(VLOOKUP(C16,テーブル!$A$3:$D$7,4,0)*(1-VLOOKUP(E16,テーブル!$L$4:$O$5,MOD(A16,10)+1,1)),0)</f>
        <v>3358</v>
      </c>
    </row>
    <row r="17" spans="1:7">
      <c r="A17" s="7">
        <v>13</v>
      </c>
      <c r="B17" s="25" t="str">
        <f>VLOOKUP(A17,テーブル!$I$3:$J$7,2,0)</f>
        <v>中野企画</v>
      </c>
      <c r="C17" s="2">
        <v>101</v>
      </c>
      <c r="D17" s="2" t="str">
        <f>VLOOKUP(C17,テーブル!$A$3:$D$7,2,0)</f>
        <v>商品Ａ</v>
      </c>
      <c r="E17" s="2">
        <v>388</v>
      </c>
      <c r="F17" s="8">
        <f>ROUNDUP(VLOOKUP(C17,テーブル!$A$3:$D$7,4,0)*(1-VLOOKUP(E17,テーブル!$L$4:$O$5,MOD(A17,10)+1,1)),0)</f>
        <v>2800</v>
      </c>
    </row>
    <row r="18" spans="1:7">
      <c r="A18" s="7">
        <v>21</v>
      </c>
      <c r="B18" s="25" t="str">
        <f>VLOOKUP(A18,テーブル!$I$3:$J$7,2,0)</f>
        <v>ＴＫＹＭ</v>
      </c>
      <c r="C18" s="2">
        <v>102</v>
      </c>
      <c r="D18" s="2" t="str">
        <f>VLOOKUP(C18,テーブル!$A$3:$D$7,2,0)</f>
        <v>商品Ｂ</v>
      </c>
      <c r="E18" s="2">
        <v>300</v>
      </c>
      <c r="F18" s="8">
        <f>ROUNDUP(VLOOKUP(C18,テーブル!$A$3:$D$7,4,0)*(1-VLOOKUP(E18,テーブル!$L$4:$O$5,MOD(A18,10)+1,1)),0)</f>
        <v>4091</v>
      </c>
    </row>
    <row r="19" spans="1:7">
      <c r="A19" s="7">
        <v>21</v>
      </c>
      <c r="B19" s="25" t="str">
        <f>VLOOKUP(A19,テーブル!$I$3:$J$7,2,0)</f>
        <v>ＴＫＹＭ</v>
      </c>
      <c r="C19" s="2">
        <v>103</v>
      </c>
      <c r="D19" s="2" t="str">
        <f>VLOOKUP(C19,テーブル!$A$3:$D$7,2,0)</f>
        <v>商品Ｃ</v>
      </c>
      <c r="E19" s="2">
        <v>255</v>
      </c>
      <c r="F19" s="8">
        <f>ROUNDUP(VLOOKUP(C19,テーブル!$A$3:$D$7,4,0)*(1-VLOOKUP(E19,テーブル!$L$4:$O$5,MOD(A19,10)+1,1)),0)</f>
        <v>2870</v>
      </c>
    </row>
    <row r="20" spans="1:7">
      <c r="A20" s="7">
        <v>21</v>
      </c>
      <c r="B20" s="25" t="str">
        <f>VLOOKUP(A20,テーブル!$I$3:$J$7,2,0)</f>
        <v>ＴＫＹＭ</v>
      </c>
      <c r="C20" s="2">
        <v>201</v>
      </c>
      <c r="D20" s="2" t="str">
        <f>VLOOKUP(C20,テーブル!$A$3:$D$7,2,0)</f>
        <v>商品Ｄ</v>
      </c>
      <c r="E20" s="2">
        <v>318</v>
      </c>
      <c r="F20" s="8">
        <f>ROUNDUP(VLOOKUP(C20,テーブル!$A$3:$D$7,4,0)*(1-VLOOKUP(E20,テーブル!$L$4:$O$5,MOD(A20,10)+1,1)),0)</f>
        <v>5225</v>
      </c>
    </row>
    <row r="21" spans="1:7">
      <c r="A21" s="7">
        <v>21</v>
      </c>
      <c r="B21" s="25" t="str">
        <f>VLOOKUP(A21,テーブル!$I$3:$J$7,2,0)</f>
        <v>ＴＫＹＭ</v>
      </c>
      <c r="C21" s="2">
        <v>202</v>
      </c>
      <c r="D21" s="2" t="str">
        <f>VLOOKUP(C21,テーブル!$A$3:$D$7,2,0)</f>
        <v>商品Ｅ</v>
      </c>
      <c r="E21" s="2">
        <v>306</v>
      </c>
      <c r="F21" s="8">
        <f>ROUNDUP(VLOOKUP(C21,テーブル!$A$3:$D$7,4,0)*(1-VLOOKUP(E21,テーブル!$L$4:$O$5,MOD(A21,10)+1,1)),0)</f>
        <v>3275</v>
      </c>
    </row>
    <row r="22" spans="1:7">
      <c r="A22" s="7">
        <v>22</v>
      </c>
      <c r="B22" s="25" t="str">
        <f>VLOOKUP(A22,テーブル!$I$3:$J$7,2,0)</f>
        <v>大川総業</v>
      </c>
      <c r="C22" s="2">
        <v>101</v>
      </c>
      <c r="D22" s="2" t="str">
        <f>VLOOKUP(C22,テーブル!$A$3:$D$7,2,0)</f>
        <v>商品Ａ</v>
      </c>
      <c r="E22" s="2">
        <v>427</v>
      </c>
      <c r="F22" s="8">
        <f>ROUNDUP(VLOOKUP(C22,テーブル!$A$3:$D$7,4,0)*(1-VLOOKUP(E22,テーブル!$L$4:$O$5,MOD(A22,10)+1,1)),0)</f>
        <v>2785</v>
      </c>
    </row>
    <row r="23" spans="1:7">
      <c r="A23" s="7">
        <v>22</v>
      </c>
      <c r="B23" s="25" t="str">
        <f>VLOOKUP(A23,テーブル!$I$3:$J$7,2,0)</f>
        <v>大川総業</v>
      </c>
      <c r="C23" s="2">
        <v>102</v>
      </c>
      <c r="D23" s="2" t="str">
        <f>VLOOKUP(C23,テーブル!$A$3:$D$7,2,0)</f>
        <v>商品Ｂ</v>
      </c>
      <c r="E23" s="2">
        <v>231</v>
      </c>
      <c r="F23" s="8">
        <f>ROUNDUP(VLOOKUP(C23,テーブル!$A$3:$D$7,4,0)*(1-VLOOKUP(E23,テーブル!$L$4:$O$5,MOD(A23,10)+1,1)),0)</f>
        <v>4190</v>
      </c>
    </row>
    <row r="24" spans="1:7">
      <c r="A24" s="7">
        <v>22</v>
      </c>
      <c r="B24" s="25" t="str">
        <f>VLOOKUP(A24,テーブル!$I$3:$J$7,2,0)</f>
        <v>大川総業</v>
      </c>
      <c r="C24" s="2">
        <v>103</v>
      </c>
      <c r="D24" s="2" t="str">
        <f>VLOOKUP(C24,テーブル!$A$3:$D$7,2,0)</f>
        <v>商品Ｃ</v>
      </c>
      <c r="E24" s="2">
        <v>277</v>
      </c>
      <c r="F24" s="8">
        <f>ROUNDUP(VLOOKUP(C24,テーブル!$A$3:$D$7,4,0)*(1-VLOOKUP(E24,テーブル!$L$4:$O$5,MOD(A24,10)+1,1)),0)</f>
        <v>2927</v>
      </c>
    </row>
    <row r="25" spans="1:7">
      <c r="A25" s="7">
        <v>22</v>
      </c>
      <c r="B25" s="25" t="str">
        <f>VLOOKUP(A25,テーブル!$I$3:$J$7,2,0)</f>
        <v>大川総業</v>
      </c>
      <c r="C25" s="2">
        <v>201</v>
      </c>
      <c r="D25" s="2" t="str">
        <f>VLOOKUP(C25,テーブル!$A$3:$D$7,2,0)</f>
        <v>商品Ｄ</v>
      </c>
      <c r="E25" s="2">
        <v>267</v>
      </c>
      <c r="F25" s="8">
        <f>ROUNDUP(VLOOKUP(C25,テーブル!$A$3:$D$7,4,0)*(1-VLOOKUP(E25,テーブル!$L$4:$O$5,MOD(A25,10)+1,1)),0)</f>
        <v>5352</v>
      </c>
    </row>
    <row r="26" spans="1:7">
      <c r="A26" s="7">
        <v>22</v>
      </c>
      <c r="B26" s="25" t="str">
        <f>VLOOKUP(A26,テーブル!$I$3:$J$7,2,0)</f>
        <v>大川総業</v>
      </c>
      <c r="C26" s="2">
        <v>202</v>
      </c>
      <c r="D26" s="2" t="str">
        <f>VLOOKUP(C26,テーブル!$A$3:$D$7,2,0)</f>
        <v>商品Ｅ</v>
      </c>
      <c r="E26" s="2">
        <v>430</v>
      </c>
      <c r="F26" s="8">
        <f>ROUNDUP(VLOOKUP(C26,テーブル!$A$3:$D$7,4,0)*(1-VLOOKUP(E26,テーブル!$L$4:$O$5,MOD(A26,10)+1,1)),0)</f>
        <v>3340</v>
      </c>
    </row>
    <row r="27" spans="1:7">
      <c r="A27" s="7"/>
      <c r="B27" s="25"/>
      <c r="C27" s="2"/>
      <c r="D27" s="2"/>
      <c r="E27" s="2"/>
      <c r="F27" s="18"/>
    </row>
    <row r="28" spans="1:7">
      <c r="A28" s="23"/>
      <c r="B28" s="26" t="s">
        <v>20</v>
      </c>
      <c r="C28" s="19"/>
      <c r="D28" s="19"/>
      <c r="E28" s="10">
        <f>SUM(E2:E26)</f>
        <v>7596</v>
      </c>
      <c r="F28" s="22"/>
      <c r="G28" t="s">
        <v>39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D8AD-2364-4632-BC3A-46EBF76BDEB2}">
  <dimension ref="A1:K31"/>
  <sheetViews>
    <sheetView workbookViewId="0">
      <selection sqref="A1:E1"/>
    </sheetView>
  </sheetViews>
  <sheetFormatPr defaultRowHeight="13.5"/>
  <cols>
    <col min="1" max="3" width="7.5" bestFit="1" customWidth="1"/>
    <col min="4" max="4" width="10.5" bestFit="1" customWidth="1"/>
    <col min="5" max="5" width="9.5" bestFit="1" customWidth="1"/>
    <col min="6" max="6" width="9" customWidth="1"/>
    <col min="7" max="7" width="7.5" bestFit="1" customWidth="1"/>
    <col min="8" max="8" width="9.5" bestFit="1" customWidth="1"/>
    <col min="9" max="9" width="7.5" bestFit="1" customWidth="1"/>
    <col min="10" max="10" width="10.5" bestFit="1" customWidth="1"/>
    <col min="11" max="11" width="10.125" customWidth="1"/>
    <col min="12" max="13" width="10.5" bestFit="1" customWidth="1"/>
  </cols>
  <sheetData>
    <row r="1" spans="1:11" ht="14.25" thickBot="1">
      <c r="A1" s="33" t="s">
        <v>37</v>
      </c>
      <c r="B1" s="33"/>
      <c r="C1" s="33"/>
      <c r="D1" s="33"/>
      <c r="E1" s="33"/>
      <c r="G1" s="34" t="s">
        <v>38</v>
      </c>
      <c r="H1" s="34"/>
      <c r="I1" s="34"/>
      <c r="J1" s="34"/>
    </row>
    <row r="2" spans="1:11">
      <c r="A2" s="4" t="s">
        <v>0</v>
      </c>
      <c r="B2" s="5" t="s">
        <v>1</v>
      </c>
      <c r="C2" s="5" t="s">
        <v>2</v>
      </c>
      <c r="D2" s="5" t="s">
        <v>13</v>
      </c>
      <c r="E2" s="6" t="s">
        <v>28</v>
      </c>
      <c r="G2" s="4" t="s">
        <v>7</v>
      </c>
      <c r="H2" s="5" t="s">
        <v>8</v>
      </c>
      <c r="I2" s="5" t="s">
        <v>26</v>
      </c>
      <c r="J2" s="6" t="s">
        <v>27</v>
      </c>
      <c r="K2" s="17"/>
    </row>
    <row r="3" spans="1:11">
      <c r="A3" s="7">
        <v>202</v>
      </c>
      <c r="B3" s="2" t="str">
        <f>VLOOKUP(A3,テーブル!$A$3:$D$7,2,0)</f>
        <v>商品Ｅ</v>
      </c>
      <c r="C3" s="3">
        <f>DSUM(仕入データ表!$A$1:$G$31,C$2,$E$9:$E$10)</f>
        <v>1777</v>
      </c>
      <c r="D3" s="3">
        <f>DSUM(仕入データ表!$A$1:$G$31,D$2,$E$9:$E$10)</f>
        <v>4183356</v>
      </c>
      <c r="E3" s="30">
        <f>D3/SUM($D$3:$D$7)</f>
        <v>0.21598664972239068</v>
      </c>
      <c r="G3" s="7">
        <v>11</v>
      </c>
      <c r="H3" s="2" t="str">
        <f>VLOOKUP(G3,テーブル!$I$3:$J$7,2,0)</f>
        <v>日光商事</v>
      </c>
      <c r="I3" s="3">
        <f>DSUM(売上データ表!$A$1:$F$26,$I$2,$G$9:$G$10)</f>
        <v>1283</v>
      </c>
      <c r="J3" s="8">
        <f>SUMPRODUCT((G3=売上データ表!$A$2:$A$26)*1,売上データ表!$F$2:$F$26,売上データ表!$E$2:$E$26)</f>
        <v>4379935</v>
      </c>
    </row>
    <row r="4" spans="1:11">
      <c r="A4" s="7">
        <v>101</v>
      </c>
      <c r="B4" s="2" t="str">
        <f>VLOOKUP(A4,テーブル!$A$3:$D$7,2,0)</f>
        <v>商品Ａ</v>
      </c>
      <c r="C4" s="3">
        <f>DSUM(仕入データ表!$A$1:$G$31,C$2,$A$9:$A$10)</f>
        <v>1741</v>
      </c>
      <c r="D4" s="3">
        <f>DSUM(仕入データ表!$A$1:$G$31,D$2,$A$9:$A$10)</f>
        <v>3421180</v>
      </c>
      <c r="E4" s="30">
        <f>D4/SUM($D$3:$D$7)</f>
        <v>0.17663550658783247</v>
      </c>
      <c r="G4" s="7">
        <v>12</v>
      </c>
      <c r="H4" s="2" t="str">
        <f>VLOOKUP(G4,テーブル!$I$3:$J$7,2,0)</f>
        <v>マツヤ堂</v>
      </c>
      <c r="I4" s="3">
        <f>DSUM(売上データ表!$A$1:$F$26,$I$2,$H$9:$H$10)</f>
        <v>1608</v>
      </c>
      <c r="J4" s="8">
        <f>SUMPRODUCT((G4=売上データ表!$A$2:$A$26)*1,売上データ表!$F$2:$F$26,売上データ表!$E$2:$E$26)</f>
        <v>6303496</v>
      </c>
    </row>
    <row r="5" spans="1:11">
      <c r="A5" s="7">
        <v>102</v>
      </c>
      <c r="B5" s="2" t="str">
        <f>VLOOKUP(A5,テーブル!$A$3:$D$7,2,0)</f>
        <v>商品Ｂ</v>
      </c>
      <c r="C5" s="3">
        <f>DSUM(仕入データ表!$A$1:$G$31,C$2,$B$9:$B$10)</f>
        <v>1493</v>
      </c>
      <c r="D5" s="3">
        <f>DSUM(仕入データ表!$A$1:$G$31,D$2,$B$9:$B$10)</f>
        <v>4241477</v>
      </c>
      <c r="E5" s="30">
        <f>D5/SUM($D$3:$D$7)</f>
        <v>0.21898743666677578</v>
      </c>
      <c r="G5" s="7">
        <v>13</v>
      </c>
      <c r="H5" s="2" t="str">
        <f>VLOOKUP(G5,テーブル!$I$3:$J$7,2,0)</f>
        <v>中野企画</v>
      </c>
      <c r="I5" s="3">
        <f>DSUM(売上データ表!$A$1:$F$26,$I$2,$I$9:$I$10)</f>
        <v>1894</v>
      </c>
      <c r="J5" s="8">
        <f>SUMPRODUCT((G5=売上データ表!$A$2:$A$26)*1,売上データ表!$F$2:$F$26,売上データ表!$E$2:$E$26)</f>
        <v>6595550</v>
      </c>
    </row>
    <row r="6" spans="1:11">
      <c r="A6" s="7">
        <v>201</v>
      </c>
      <c r="B6" s="2" t="str">
        <f>VLOOKUP(A6,テーブル!$A$3:$D$7,2,0)</f>
        <v>商品Ｄ</v>
      </c>
      <c r="C6" s="3">
        <f>DSUM(仕入データ表!$A$1:$G$31,C$2,$D$9:$D$10)</f>
        <v>1458</v>
      </c>
      <c r="D6" s="3">
        <f>DSUM(仕入データ表!$A$1:$G$31,D$2,$D$9:$D$10)</f>
        <v>4595561</v>
      </c>
      <c r="E6" s="30">
        <f>D6/SUM($D$3:$D$7)</f>
        <v>0.23726879184675639</v>
      </c>
      <c r="G6" s="7">
        <v>21</v>
      </c>
      <c r="H6" s="2" t="str">
        <f>VLOOKUP(G6,テーブル!$I$3:$J$7,2,0)</f>
        <v>ＴＫＹＭ</v>
      </c>
      <c r="I6" s="3">
        <f>DSUM(売上データ表!$A$1:$F$26,$I$2,$J$9:$J$10)</f>
        <v>1179</v>
      </c>
      <c r="J6" s="8">
        <f>SUMPRODUCT((G6=売上データ表!$A$2:$A$26)*1,売上データ表!$F$2:$F$26,売上データ表!$E$2:$E$26)</f>
        <v>4622850</v>
      </c>
    </row>
    <row r="7" spans="1:11" ht="14.25" thickBot="1">
      <c r="A7" s="9">
        <v>103</v>
      </c>
      <c r="B7" s="19" t="str">
        <f>VLOOKUP(A7,テーブル!$A$3:$D$7,2,0)</f>
        <v>商品Ｃ</v>
      </c>
      <c r="C7" s="10">
        <f>DSUM(仕入データ表!$A$1:$G$31,C$2,$C$9:$C$10)</f>
        <v>1420</v>
      </c>
      <c r="D7" s="10">
        <f>DSUM(仕入データ表!$A$1:$G$31,D$2,$C$9:$C$10)</f>
        <v>2927012</v>
      </c>
      <c r="E7" s="31">
        <f>D7/SUM($D$3:$D$7)</f>
        <v>0.15112161517624467</v>
      </c>
      <c r="F7" t="s">
        <v>39</v>
      </c>
      <c r="G7" s="9">
        <v>22</v>
      </c>
      <c r="H7" s="19" t="str">
        <f>VLOOKUP(G7,テーブル!$I$3:$J$7,2,0)</f>
        <v>大川総業</v>
      </c>
      <c r="I7" s="10">
        <f>DSUM(売上データ表!$A$1:$F$26,$I$2,$G$11:$G$12)</f>
        <v>1632</v>
      </c>
      <c r="J7" s="13">
        <f>SUMPRODUCT((G7=売上データ表!$A$2:$A$26)*1,売上データ表!$F$2:$F$26,売上データ表!$E$2:$E$26)</f>
        <v>5833048</v>
      </c>
      <c r="K7" t="s">
        <v>39</v>
      </c>
    </row>
    <row r="8" spans="1:11" ht="14.25" thickBot="1"/>
    <row r="9" spans="1:11">
      <c r="A9" s="11" t="s">
        <v>0</v>
      </c>
      <c r="B9" s="11" t="s">
        <v>0</v>
      </c>
      <c r="C9" s="11" t="s">
        <v>0</v>
      </c>
      <c r="D9" s="11" t="s">
        <v>0</v>
      </c>
      <c r="E9" s="11" t="s">
        <v>0</v>
      </c>
      <c r="G9" s="11" t="s">
        <v>7</v>
      </c>
      <c r="H9" s="11" t="s">
        <v>7</v>
      </c>
      <c r="I9" s="11" t="s">
        <v>7</v>
      </c>
      <c r="J9" s="11" t="s">
        <v>7</v>
      </c>
    </row>
    <row r="10" spans="1:11" ht="14.25" thickBot="1">
      <c r="A10" s="12">
        <v>101</v>
      </c>
      <c r="B10" s="12">
        <v>102</v>
      </c>
      <c r="C10" s="12">
        <v>103</v>
      </c>
      <c r="D10" s="12">
        <v>201</v>
      </c>
      <c r="E10" s="12">
        <v>202</v>
      </c>
      <c r="G10" s="12">
        <v>11</v>
      </c>
      <c r="H10" s="12">
        <v>12</v>
      </c>
      <c r="I10" s="12">
        <v>13</v>
      </c>
      <c r="J10" s="12">
        <v>21</v>
      </c>
    </row>
    <row r="11" spans="1:11">
      <c r="E11" s="17"/>
      <c r="G11" s="11" t="s">
        <v>7</v>
      </c>
    </row>
    <row r="12" spans="1:11" ht="14.25" thickBot="1">
      <c r="G12" s="12">
        <v>22</v>
      </c>
    </row>
    <row r="31" spans="10:10">
      <c r="J31" t="s">
        <v>40</v>
      </c>
    </row>
  </sheetData>
  <sortState xmlns:xlrd2="http://schemas.microsoft.com/office/spreadsheetml/2017/richdata2" ref="A3:E7">
    <sortCondition descending="1" ref="C3:C7"/>
  </sortState>
  <mergeCells count="2">
    <mergeCell ref="A1:E1"/>
    <mergeCell ref="G1:J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売上データ表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2019-10-04T07:37:52Z</cp:lastPrinted>
  <dcterms:created xsi:type="dcterms:W3CDTF">2019-03-28T01:49:55Z</dcterms:created>
  <dcterms:modified xsi:type="dcterms:W3CDTF">2022-09-02T06:20:00Z</dcterms:modified>
</cp:coreProperties>
</file>