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01\共有フォルダー\検定関連\00_問題\01_検定問題\2021(令和03)年度\令和03年10月\1表計算\SPS_202110\"/>
    </mc:Choice>
  </mc:AlternateContent>
  <xr:revisionPtr revIDLastSave="0" documentId="13_ncr:1_{1590A98B-CE18-4A64-9894-F8990CDFA358}" xr6:coauthVersionLast="47" xr6:coauthVersionMax="47" xr10:uidLastSave="{00000000-0000-0000-0000-000000000000}"/>
  <bookViews>
    <workbookView xWindow="-120" yWindow="-120" windowWidth="29040" windowHeight="15840" tabRatio="439" xr2:uid="{00000000-000D-0000-FFFF-FFFF00000000}"/>
  </bookViews>
  <sheets>
    <sheet name="テーブル" sheetId="7" r:id="rId1"/>
    <sheet name="データＡ" sheetId="10" r:id="rId2"/>
    <sheet name="データＢ" sheetId="11" r:id="rId3"/>
    <sheet name="計算表" sheetId="12" r:id="rId4"/>
  </sheets>
  <definedNames>
    <definedName name="_xlnm._FilterDatabase" localSheetId="1" hidden="1">データＡ!$C$1:$E$15</definedName>
    <definedName name="_xlnm._FilterDatabase" localSheetId="2" hidden="1">データＢ!#REF!</definedName>
    <definedName name="_xlnm._FilterDatabase" localSheetId="0" hidden="1">テーブル!#REF!</definedName>
    <definedName name="_xlnm._FilterDatabase" localSheetId="3" hidden="1">計算表!#REF!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11" l="1"/>
  <c r="H2" i="11" s="1"/>
  <c r="F4" i="12"/>
  <c r="J4" i="12" s="1"/>
  <c r="C3" i="11"/>
  <c r="C4" i="11"/>
  <c r="C5" i="11"/>
  <c r="C6" i="11"/>
  <c r="C7" i="11"/>
  <c r="C8" i="11"/>
  <c r="C9" i="11"/>
  <c r="C10" i="11"/>
  <c r="C11" i="11"/>
  <c r="C12" i="11"/>
  <c r="C13" i="11"/>
  <c r="C2" i="11"/>
  <c r="G4" i="12"/>
  <c r="H4" i="12" s="1"/>
  <c r="G7" i="12"/>
  <c r="H7" i="12" s="1"/>
  <c r="G3" i="12"/>
  <c r="H3" i="12" s="1"/>
  <c r="G6" i="12"/>
  <c r="H6" i="12" s="1"/>
  <c r="G5" i="12"/>
  <c r="H5" i="12" s="1"/>
  <c r="G8" i="12"/>
  <c r="H8" i="12" s="1"/>
  <c r="F8" i="12"/>
  <c r="J8" i="12" s="1"/>
  <c r="F5" i="12"/>
  <c r="J5" i="12" s="1"/>
  <c r="F6" i="12"/>
  <c r="J6" i="12" s="1"/>
  <c r="F3" i="12"/>
  <c r="J3" i="12" s="1"/>
  <c r="F7" i="12"/>
  <c r="J7" i="12" s="1"/>
  <c r="E15" i="11" l="1"/>
  <c r="F15" i="11"/>
  <c r="D15" i="11"/>
  <c r="E2" i="10"/>
  <c r="E3" i="10"/>
  <c r="G3" i="10" s="1"/>
  <c r="E4" i="10"/>
  <c r="E5" i="10"/>
  <c r="G5" i="10" s="1"/>
  <c r="E6" i="10"/>
  <c r="E7" i="10"/>
  <c r="G7" i="10" s="1"/>
  <c r="E8" i="10"/>
  <c r="G8" i="10" s="1"/>
  <c r="E9" i="10"/>
  <c r="G9" i="10" s="1"/>
  <c r="E10" i="10"/>
  <c r="E11" i="10"/>
  <c r="G11" i="10" s="1"/>
  <c r="E12" i="10"/>
  <c r="G12" i="10" s="1"/>
  <c r="E13" i="10"/>
  <c r="G13" i="10" s="1"/>
  <c r="E14" i="10"/>
  <c r="F14" i="10" s="1"/>
  <c r="E15" i="10"/>
  <c r="G15" i="10" s="1"/>
  <c r="E16" i="10"/>
  <c r="G16" i="10" s="1"/>
  <c r="E17" i="10"/>
  <c r="G17" i="10" s="1"/>
  <c r="E18" i="10"/>
  <c r="E19" i="10"/>
  <c r="G19" i="10" s="1"/>
  <c r="E20" i="10"/>
  <c r="G20" i="10" s="1"/>
  <c r="E21" i="10"/>
  <c r="G21" i="10" s="1"/>
  <c r="E22" i="10"/>
  <c r="E23" i="10"/>
  <c r="G23" i="10" s="1"/>
  <c r="E24" i="10"/>
  <c r="G24" i="10" s="1"/>
  <c r="E25" i="10"/>
  <c r="G25" i="10" s="1"/>
  <c r="G3" i="11"/>
  <c r="N3" i="12" s="1"/>
  <c r="G9" i="11"/>
  <c r="H9" i="11" s="1"/>
  <c r="G4" i="11"/>
  <c r="H4" i="11" s="1"/>
  <c r="G5" i="11"/>
  <c r="H5" i="11" s="1"/>
  <c r="G6" i="11"/>
  <c r="H6" i="11" s="1"/>
  <c r="G7" i="11"/>
  <c r="H7" i="11" s="1"/>
  <c r="G10" i="11"/>
  <c r="H10" i="11" s="1"/>
  <c r="G11" i="11"/>
  <c r="H11" i="11" s="1"/>
  <c r="G12" i="11"/>
  <c r="H12" i="11" s="1"/>
  <c r="G13" i="11"/>
  <c r="H13" i="11" s="1"/>
  <c r="H3" i="11" l="1"/>
  <c r="F4" i="10"/>
  <c r="F15" i="10"/>
  <c r="C3" i="12"/>
  <c r="F19" i="10"/>
  <c r="F13" i="10"/>
  <c r="F7" i="10"/>
  <c r="C7" i="12"/>
  <c r="F23" i="10"/>
  <c r="F11" i="10"/>
  <c r="F5" i="10"/>
  <c r="F3" i="10"/>
  <c r="C8" i="12"/>
  <c r="F21" i="10"/>
  <c r="C5" i="12"/>
  <c r="F25" i="10"/>
  <c r="F17" i="10"/>
  <c r="F9" i="10"/>
  <c r="C6" i="12"/>
  <c r="G14" i="10"/>
  <c r="E6" i="12" s="1"/>
  <c r="C4" i="12"/>
  <c r="G2" i="10"/>
  <c r="G18" i="10"/>
  <c r="G10" i="10"/>
  <c r="E3" i="12" s="1"/>
  <c r="F24" i="10"/>
  <c r="F22" i="10"/>
  <c r="F20" i="10"/>
  <c r="F18" i="10"/>
  <c r="F16" i="10"/>
  <c r="D6" i="12" s="1"/>
  <c r="F12" i="10"/>
  <c r="F10" i="10"/>
  <c r="F8" i="10"/>
  <c r="F6" i="10"/>
  <c r="F2" i="10"/>
  <c r="G22" i="10"/>
  <c r="E8" i="12" s="1"/>
  <c r="G6" i="10"/>
  <c r="E7" i="12" s="1"/>
  <c r="I5" i="12"/>
  <c r="I8" i="12"/>
  <c r="G4" i="10"/>
  <c r="I6" i="12"/>
  <c r="I3" i="12"/>
  <c r="G8" i="11"/>
  <c r="H8" i="11" s="1"/>
  <c r="H15" i="11" s="1"/>
  <c r="E5" i="12"/>
  <c r="N2" i="12" l="1"/>
  <c r="K6" i="12"/>
  <c r="I4" i="12"/>
  <c r="D5" i="12"/>
  <c r="K5" i="12" s="1"/>
  <c r="D4" i="12"/>
  <c r="D7" i="12"/>
  <c r="D3" i="12"/>
  <c r="K3" i="12" s="1"/>
  <c r="D8" i="12"/>
  <c r="K8" i="12" s="1"/>
  <c r="I7" i="12"/>
  <c r="E4" i="12"/>
  <c r="G27" i="10"/>
  <c r="K7" i="12" l="1"/>
  <c r="K4" i="12"/>
  <c r="B5" i="12"/>
  <c r="B8" i="12"/>
  <c r="B6" i="12"/>
  <c r="B22" i="10" l="1"/>
  <c r="B23" i="10"/>
  <c r="B24" i="10"/>
  <c r="B25" i="10"/>
  <c r="B18" i="10"/>
  <c r="B19" i="10"/>
  <c r="B20" i="10"/>
  <c r="B21" i="10"/>
  <c r="B17" i="10"/>
  <c r="B2" i="10"/>
  <c r="B3" i="12" l="1"/>
  <c r="B7" i="12"/>
  <c r="B4" i="12"/>
  <c r="B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F10" i="12" l="1"/>
  <c r="E27" i="10"/>
  <c r="F27" i="10" l="1"/>
  <c r="D10" i="12"/>
  <c r="C10" i="12"/>
  <c r="E10" i="12" l="1"/>
  <c r="G10" i="12" l="1"/>
  <c r="J10" i="12" l="1"/>
  <c r="I10" i="12"/>
  <c r="K10" i="12" l="1"/>
</calcChain>
</file>

<file path=xl/sharedStrings.xml><?xml version="1.0" encoding="utf-8"?>
<sst xmlns="http://schemas.openxmlformats.org/spreadsheetml/2006/main" count="140" uniqueCount="65">
  <si>
    <t>社員名</t>
    <rPh sb="0" eb="2">
      <t>シャイン</t>
    </rPh>
    <rPh sb="2" eb="3">
      <t>メイ</t>
    </rPh>
    <phoneticPr fontId="3"/>
  </si>
  <si>
    <t>出発日</t>
    <rPh sb="0" eb="2">
      <t>シュッパツ</t>
    </rPh>
    <rPh sb="2" eb="3">
      <t>ビ</t>
    </rPh>
    <phoneticPr fontId="3"/>
  </si>
  <si>
    <t>帰着日</t>
    <rPh sb="0" eb="2">
      <t>キチャク</t>
    </rPh>
    <rPh sb="2" eb="3">
      <t>ビ</t>
    </rPh>
    <phoneticPr fontId="3"/>
  </si>
  <si>
    <t>出張手当</t>
    <rPh sb="0" eb="4">
      <t>シュッチョウテアテ</t>
    </rPh>
    <phoneticPr fontId="3"/>
  </si>
  <si>
    <t>＜社員テーブル＞</t>
    <rPh sb="1" eb="3">
      <t>シャイン</t>
    </rPh>
    <phoneticPr fontId="3"/>
  </si>
  <si>
    <t>合　計</t>
    <rPh sb="0" eb="1">
      <t>ゴウ</t>
    </rPh>
    <rPh sb="2" eb="3">
      <t>ケイ</t>
    </rPh>
    <phoneticPr fontId="3"/>
  </si>
  <si>
    <t>ＣＯ</t>
    <phoneticPr fontId="3"/>
  </si>
  <si>
    <t>ＣＯ</t>
    <phoneticPr fontId="3"/>
  </si>
  <si>
    <t xml:space="preserve"> </t>
    <phoneticPr fontId="3"/>
  </si>
  <si>
    <t>出張日数</t>
    <rPh sb="0" eb="2">
      <t>シュッチョウ</t>
    </rPh>
    <rPh sb="2" eb="4">
      <t>ニッスウ</t>
    </rPh>
    <phoneticPr fontId="3"/>
  </si>
  <si>
    <t>特別手当</t>
    <rPh sb="0" eb="2">
      <t>トクベツ</t>
    </rPh>
    <rPh sb="2" eb="4">
      <t>テアテ</t>
    </rPh>
    <phoneticPr fontId="3"/>
  </si>
  <si>
    <t>総支給額</t>
  </si>
  <si>
    <t>102C</t>
    <phoneticPr fontId="3"/>
  </si>
  <si>
    <t>104C</t>
    <phoneticPr fontId="3"/>
  </si>
  <si>
    <t>商談数</t>
    <rPh sb="0" eb="2">
      <t>ショウダン</t>
    </rPh>
    <rPh sb="2" eb="3">
      <t>スウ</t>
    </rPh>
    <phoneticPr fontId="3"/>
  </si>
  <si>
    <t>成約率</t>
    <rPh sb="0" eb="2">
      <t>セイヤク</t>
    </rPh>
    <rPh sb="2" eb="3">
      <t>リツ</t>
    </rPh>
    <phoneticPr fontId="3"/>
  </si>
  <si>
    <t>＜諸手当単価テーブル＞</t>
    <rPh sb="1" eb="4">
      <t>ショテアテ</t>
    </rPh>
    <rPh sb="4" eb="6">
      <t>タンカ</t>
    </rPh>
    <phoneticPr fontId="3"/>
  </si>
  <si>
    <t>A</t>
    <phoneticPr fontId="3"/>
  </si>
  <si>
    <t>B</t>
    <phoneticPr fontId="3"/>
  </si>
  <si>
    <t>C</t>
    <phoneticPr fontId="3"/>
  </si>
  <si>
    <t>宿泊手当</t>
    <rPh sb="0" eb="2">
      <t>シュクハク</t>
    </rPh>
    <rPh sb="2" eb="4">
      <t>テアテ</t>
    </rPh>
    <phoneticPr fontId="3"/>
  </si>
  <si>
    <t>出張手当単価</t>
    <rPh sb="0" eb="2">
      <t>シュッチョウ</t>
    </rPh>
    <rPh sb="2" eb="4">
      <t>テアテ</t>
    </rPh>
    <rPh sb="4" eb="6">
      <t>タンカ</t>
    </rPh>
    <phoneticPr fontId="3"/>
  </si>
  <si>
    <t>宿泊手当単価</t>
    <rPh sb="0" eb="2">
      <t>シュクハク</t>
    </rPh>
    <rPh sb="2" eb="4">
      <t>テアテ</t>
    </rPh>
    <rPh sb="4" eb="6">
      <t>タンカ</t>
    </rPh>
    <phoneticPr fontId="3"/>
  </si>
  <si>
    <t>等級</t>
    <rPh sb="0" eb="2">
      <t>トウキュウ</t>
    </rPh>
    <phoneticPr fontId="3"/>
  </si>
  <si>
    <t>　</t>
    <phoneticPr fontId="3"/>
  </si>
  <si>
    <t>104C</t>
  </si>
  <si>
    <t xml:space="preserve"> </t>
    <phoneticPr fontId="3"/>
  </si>
  <si>
    <t>成約率</t>
    <rPh sb="0" eb="3">
      <t>セイヤクリツ</t>
    </rPh>
    <phoneticPr fontId="3"/>
  </si>
  <si>
    <t>出張手当</t>
    <rPh sb="0" eb="2">
      <t>シュッチョウ</t>
    </rPh>
    <rPh sb="2" eb="4">
      <t>テアテ</t>
    </rPh>
    <phoneticPr fontId="3"/>
  </si>
  <si>
    <t>102C</t>
  </si>
  <si>
    <t>＜乗率表＞</t>
    <rPh sb="1" eb="3">
      <t>ジョウリツ</t>
    </rPh>
    <rPh sb="3" eb="4">
      <t>ヒョウ</t>
    </rPh>
    <phoneticPr fontId="3"/>
  </si>
  <si>
    <t>達成率</t>
    <rPh sb="0" eb="3">
      <t>タッセイリツ</t>
    </rPh>
    <phoneticPr fontId="3"/>
  </si>
  <si>
    <t>社　員　別　総　支　給　額　計　算　表</t>
    <rPh sb="0" eb="1">
      <t>シャ</t>
    </rPh>
    <rPh sb="2" eb="3">
      <t>イン</t>
    </rPh>
    <rPh sb="4" eb="5">
      <t>ベツ</t>
    </rPh>
    <rPh sb="6" eb="7">
      <t>ソウ</t>
    </rPh>
    <rPh sb="8" eb="9">
      <t>シ</t>
    </rPh>
    <rPh sb="10" eb="11">
      <t>キュウ</t>
    </rPh>
    <rPh sb="12" eb="13">
      <t>ガク</t>
    </rPh>
    <rPh sb="14" eb="15">
      <t>ケイ</t>
    </rPh>
    <rPh sb="16" eb="17">
      <t>ザン</t>
    </rPh>
    <rPh sb="18" eb="19">
      <t>オモテ</t>
    </rPh>
    <phoneticPr fontId="3"/>
  </si>
  <si>
    <t>出張期間</t>
    <rPh sb="0" eb="2">
      <t>シュッチョウ</t>
    </rPh>
    <rPh sb="2" eb="4">
      <t>キカン</t>
    </rPh>
    <phoneticPr fontId="3"/>
  </si>
  <si>
    <t>９月前期</t>
    <rPh sb="1" eb="2">
      <t>ガツ</t>
    </rPh>
    <rPh sb="2" eb="4">
      <t>ゼンキ</t>
    </rPh>
    <phoneticPr fontId="3"/>
  </si>
  <si>
    <t>９月後期</t>
    <rPh sb="1" eb="2">
      <t>ガツ</t>
    </rPh>
    <rPh sb="2" eb="4">
      <t>コウキ</t>
    </rPh>
    <phoneticPr fontId="3"/>
  </si>
  <si>
    <t>社員名</t>
    <rPh sb="0" eb="2">
      <t>シャイン</t>
    </rPh>
    <rPh sb="2" eb="3">
      <t>メイ</t>
    </rPh>
    <phoneticPr fontId="3"/>
  </si>
  <si>
    <t>101B</t>
  </si>
  <si>
    <t>101B</t>
    <phoneticPr fontId="3"/>
  </si>
  <si>
    <t>103A</t>
  </si>
  <si>
    <t>103A</t>
    <phoneticPr fontId="3"/>
  </si>
  <si>
    <t>105B</t>
  </si>
  <si>
    <t>105B</t>
    <phoneticPr fontId="3"/>
  </si>
  <si>
    <t>106A</t>
  </si>
  <si>
    <t>106A</t>
    <phoneticPr fontId="3"/>
  </si>
  <si>
    <t>販売数</t>
    <rPh sb="0" eb="2">
      <t>ハンバイ</t>
    </rPh>
    <rPh sb="2" eb="3">
      <t>スウ</t>
    </rPh>
    <phoneticPr fontId="3"/>
  </si>
  <si>
    <t>販売額</t>
    <rPh sb="0" eb="2">
      <t>ハンバイ</t>
    </rPh>
    <rPh sb="2" eb="3">
      <t>ガク</t>
    </rPh>
    <phoneticPr fontId="3"/>
  </si>
  <si>
    <t>井上　正雄</t>
    <rPh sb="0" eb="2">
      <t>イノウエ</t>
    </rPh>
    <rPh sb="3" eb="5">
      <t>マサオ</t>
    </rPh>
    <phoneticPr fontId="3"/>
  </si>
  <si>
    <t>中村　英子</t>
    <rPh sb="0" eb="2">
      <t>ナカムラ</t>
    </rPh>
    <rPh sb="3" eb="5">
      <t>ヒデコ</t>
    </rPh>
    <phoneticPr fontId="3"/>
  </si>
  <si>
    <t>森　大五郎</t>
    <rPh sb="0" eb="1">
      <t>モリ</t>
    </rPh>
    <rPh sb="2" eb="5">
      <t>ダイゴロウ</t>
    </rPh>
    <phoneticPr fontId="3"/>
  </si>
  <si>
    <t>小早川　桜</t>
    <rPh sb="0" eb="3">
      <t>コバヤカワ</t>
    </rPh>
    <rPh sb="4" eb="5">
      <t>サクラ</t>
    </rPh>
    <phoneticPr fontId="3"/>
  </si>
  <si>
    <t>田中　誠一</t>
    <rPh sb="0" eb="2">
      <t>タナカ</t>
    </rPh>
    <rPh sb="3" eb="5">
      <t>セイイチ</t>
    </rPh>
    <phoneticPr fontId="3"/>
  </si>
  <si>
    <t>加山　奈美</t>
    <rPh sb="0" eb="2">
      <t>カヤマ</t>
    </rPh>
    <rPh sb="3" eb="5">
      <t>ナミ</t>
    </rPh>
    <phoneticPr fontId="3"/>
  </si>
  <si>
    <t>販売手当</t>
    <rPh sb="0" eb="2">
      <t>ハンバイ</t>
    </rPh>
    <rPh sb="2" eb="4">
      <t>テアテ</t>
    </rPh>
    <phoneticPr fontId="3"/>
  </si>
  <si>
    <t>月目標額(千)</t>
    <rPh sb="0" eb="1">
      <t>ガツ</t>
    </rPh>
    <rPh sb="1" eb="3">
      <t>モクヒョウ</t>
    </rPh>
    <rPh sb="3" eb="4">
      <t>ガク</t>
    </rPh>
    <rPh sb="5" eb="6">
      <t>セン</t>
    </rPh>
    <phoneticPr fontId="3"/>
  </si>
  <si>
    <t>出発日</t>
    <rPh sb="0" eb="2">
      <t>シュッパツ</t>
    </rPh>
    <phoneticPr fontId="3"/>
  </si>
  <si>
    <t>&gt;=2021/9/15</t>
    <phoneticPr fontId="3"/>
  </si>
  <si>
    <t>出発日が2021/9/15以降の出張手当の合計</t>
    <rPh sb="0" eb="2">
      <t>シュッパツ</t>
    </rPh>
    <rPh sb="2" eb="3">
      <t>ヒ</t>
    </rPh>
    <rPh sb="13" eb="15">
      <t>イコウ</t>
    </rPh>
    <rPh sb="16" eb="18">
      <t>シュッチョウ</t>
    </rPh>
    <rPh sb="18" eb="20">
      <t>テアテ</t>
    </rPh>
    <rPh sb="21" eb="23">
      <t>ゴウケイ</t>
    </rPh>
    <phoneticPr fontId="3"/>
  </si>
  <si>
    <t>&lt;50.0%</t>
    <phoneticPr fontId="3"/>
  </si>
  <si>
    <t>&gt;=20</t>
    <phoneticPr fontId="3"/>
  </si>
  <si>
    <t>&lt;30</t>
    <phoneticPr fontId="3"/>
  </si>
  <si>
    <t>販売数が20以上30未満で成約率が50.0%未満の件数</t>
    <rPh sb="0" eb="2">
      <t>ハンバイ</t>
    </rPh>
    <rPh sb="2" eb="3">
      <t>スウ</t>
    </rPh>
    <rPh sb="6" eb="8">
      <t>イジョウ</t>
    </rPh>
    <rPh sb="10" eb="12">
      <t>ミマン</t>
    </rPh>
    <rPh sb="13" eb="15">
      <t>セイヤク</t>
    </rPh>
    <rPh sb="15" eb="16">
      <t>リツ</t>
    </rPh>
    <rPh sb="22" eb="24">
      <t>ミマン</t>
    </rPh>
    <rPh sb="25" eb="27">
      <t>ケンスウ</t>
    </rPh>
    <phoneticPr fontId="3"/>
  </si>
  <si>
    <t>【100点】</t>
  </si>
  <si>
    <t>【20点】</t>
    <phoneticPr fontId="3"/>
  </si>
  <si>
    <t>グラフ【20点】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</si>
</sst>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8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38" fontId="0" fillId="0" borderId="6" xfId="0" applyNumberFormat="1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38" fontId="0" fillId="0" borderId="8" xfId="0" applyNumberFormat="1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38" fontId="0" fillId="0" borderId="0" xfId="0" applyNumberFormat="1" applyBorder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Alignment="1">
      <alignment vertical="center"/>
    </xf>
    <xf numFmtId="3" fontId="1" fillId="0" borderId="11" xfId="0" applyNumberFormat="1" applyFont="1" applyBorder="1" applyAlignment="1">
      <alignment vertical="center"/>
    </xf>
    <xf numFmtId="38" fontId="1" fillId="0" borderId="1" xfId="1" applyFont="1" applyBorder="1">
      <alignment vertical="center"/>
    </xf>
    <xf numFmtId="38" fontId="1" fillId="0" borderId="0" xfId="1" applyFont="1" applyBorder="1">
      <alignment vertical="center"/>
    </xf>
    <xf numFmtId="0" fontId="0" fillId="0" borderId="0" xfId="0" applyFill="1" applyBorder="1">
      <alignment vertical="center"/>
    </xf>
    <xf numFmtId="38" fontId="0" fillId="0" borderId="1" xfId="1" applyFont="1" applyBorder="1">
      <alignment vertical="center"/>
    </xf>
    <xf numFmtId="38" fontId="0" fillId="0" borderId="11" xfId="0" applyNumberFormat="1" applyBorder="1">
      <alignment vertical="center"/>
    </xf>
    <xf numFmtId="38" fontId="1" fillId="0" borderId="0" xfId="1" applyNumberFormat="1" applyFont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38" fontId="1" fillId="0" borderId="4" xfId="1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38" fontId="0" fillId="0" borderId="0" xfId="0" applyNumberFormat="1">
      <alignment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38" fontId="0" fillId="0" borderId="0" xfId="1" applyFont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9" fontId="0" fillId="0" borderId="1" xfId="0" applyNumberFormat="1" applyBorder="1">
      <alignment vertical="center"/>
    </xf>
    <xf numFmtId="176" fontId="0" fillId="0" borderId="1" xfId="0" applyNumberFormat="1" applyBorder="1">
      <alignment vertical="center"/>
    </xf>
    <xf numFmtId="9" fontId="1" fillId="0" borderId="1" xfId="1" applyNumberFormat="1" applyFont="1" applyBorder="1">
      <alignment vertical="center"/>
    </xf>
    <xf numFmtId="38" fontId="0" fillId="0" borderId="1" xfId="1" applyFont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5" xfId="0" applyFill="1" applyBorder="1">
      <alignment vertical="center"/>
    </xf>
    <xf numFmtId="56" fontId="1" fillId="0" borderId="1" xfId="0" applyNumberFormat="1" applyFont="1" applyFill="1" applyBorder="1">
      <alignment vertical="center"/>
    </xf>
    <xf numFmtId="14" fontId="0" fillId="0" borderId="1" xfId="0" applyNumberFormat="1" applyFill="1" applyBorder="1">
      <alignment vertical="center"/>
    </xf>
    <xf numFmtId="38" fontId="1" fillId="0" borderId="1" xfId="1" applyFont="1" applyFill="1" applyBorder="1">
      <alignment vertical="center"/>
    </xf>
    <xf numFmtId="38" fontId="1" fillId="0" borderId="6" xfId="1" applyFont="1" applyFill="1" applyBorder="1">
      <alignment vertical="center"/>
    </xf>
    <xf numFmtId="0" fontId="0" fillId="0" borderId="6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 applyAlignment="1">
      <alignment horizontal="center" vertical="center"/>
    </xf>
    <xf numFmtId="0" fontId="0" fillId="0" borderId="8" xfId="0" applyFill="1" applyBorder="1">
      <alignment vertical="center"/>
    </xf>
    <xf numFmtId="38" fontId="0" fillId="0" borderId="8" xfId="0" applyNumberFormat="1" applyFill="1" applyBorder="1">
      <alignment vertical="center"/>
    </xf>
    <xf numFmtId="3" fontId="0" fillId="0" borderId="8" xfId="0" applyNumberFormat="1" applyFill="1" applyBorder="1">
      <alignment vertical="center"/>
    </xf>
    <xf numFmtId="3" fontId="0" fillId="0" borderId="11" xfId="0" applyNumberFormat="1" applyFill="1" applyBorder="1">
      <alignment vertical="center"/>
    </xf>
    <xf numFmtId="176" fontId="0" fillId="0" borderId="1" xfId="2" applyNumberFormat="1" applyFont="1" applyFill="1" applyBorder="1">
      <alignment vertical="center"/>
    </xf>
    <xf numFmtId="38" fontId="0" fillId="0" borderId="6" xfId="1" applyFont="1" applyFill="1" applyBorder="1">
      <alignment vertical="center"/>
    </xf>
    <xf numFmtId="0" fontId="0" fillId="0" borderId="7" xfId="0" applyFill="1" applyBorder="1" applyAlignment="1">
      <alignment horizontal="center" vertical="center"/>
    </xf>
    <xf numFmtId="38" fontId="0" fillId="0" borderId="8" xfId="1" applyFont="1" applyFill="1" applyBorder="1">
      <alignment vertical="center"/>
    </xf>
    <xf numFmtId="38" fontId="0" fillId="0" borderId="11" xfId="1" applyFont="1" applyFill="1" applyBorder="1">
      <alignment vertical="center"/>
    </xf>
    <xf numFmtId="0" fontId="1" fillId="0" borderId="0" xfId="0" applyFont="1" applyBorder="1" applyAlignment="1">
      <alignment horizontal="center" vertical="center"/>
    </xf>
    <xf numFmtId="38" fontId="4" fillId="0" borderId="0" xfId="0" applyNumberFormat="1" applyFont="1" applyBorder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38" fontId="0" fillId="0" borderId="0" xfId="0" applyNumberFormat="1" applyFill="1">
      <alignment vertical="center"/>
    </xf>
    <xf numFmtId="0" fontId="0" fillId="0" borderId="1" xfId="0" applyFont="1" applyFill="1" applyBorder="1">
      <alignment vertical="center"/>
    </xf>
    <xf numFmtId="3" fontId="0" fillId="0" borderId="1" xfId="0" applyNumberFormat="1" applyFill="1" applyBorder="1">
      <alignment vertical="center"/>
    </xf>
    <xf numFmtId="9" fontId="0" fillId="0" borderId="0" xfId="0" applyNumberForma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176" fontId="0" fillId="0" borderId="0" xfId="0" applyNumberFormat="1" applyFill="1" applyBorder="1">
      <alignment vertical="center"/>
    </xf>
    <xf numFmtId="56" fontId="0" fillId="0" borderId="16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sz="1100"/>
              <a:t>社員別の集計グラフ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計算表!$G$2</c:f>
              <c:strCache>
                <c:ptCount val="1"/>
                <c:pt idx="0">
                  <c:v>販売額</c:v>
                </c:pt>
              </c:strCache>
            </c:strRef>
          </c:tx>
          <c:spPr>
            <a:solidFill>
              <a:srgbClr val="B3B3B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計算表!$B$3:$B$8</c:f>
              <c:strCache>
                <c:ptCount val="6"/>
                <c:pt idx="0">
                  <c:v>森　大五郎</c:v>
                </c:pt>
                <c:pt idx="1">
                  <c:v>井上　正雄</c:v>
                </c:pt>
                <c:pt idx="2">
                  <c:v>田中　誠一</c:v>
                </c:pt>
                <c:pt idx="3">
                  <c:v>小早川　桜</c:v>
                </c:pt>
                <c:pt idx="4">
                  <c:v>中村　英子</c:v>
                </c:pt>
                <c:pt idx="5">
                  <c:v>加山　奈美</c:v>
                </c:pt>
              </c:strCache>
            </c:strRef>
          </c:cat>
          <c:val>
            <c:numRef>
              <c:f>計算表!$G$3:$G$8</c:f>
              <c:numCache>
                <c:formatCode>#,##0_);[Red]\(#,##0\)</c:formatCode>
                <c:ptCount val="6"/>
                <c:pt idx="0">
                  <c:v>6459000</c:v>
                </c:pt>
                <c:pt idx="1">
                  <c:v>5305000</c:v>
                </c:pt>
                <c:pt idx="2">
                  <c:v>6667000</c:v>
                </c:pt>
                <c:pt idx="3">
                  <c:v>6075000</c:v>
                </c:pt>
                <c:pt idx="4">
                  <c:v>4392000</c:v>
                </c:pt>
                <c:pt idx="5">
                  <c:v>3907000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95-4473-89AF-9CFC0F5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4341504"/>
        <c:axId val="1135980704"/>
      </c:barChart>
      <c:lineChart>
        <c:grouping val="standard"/>
        <c:varyColors val="0"/>
        <c:ser>
          <c:idx val="1"/>
          <c:order val="1"/>
          <c:tx>
            <c:strRef>
              <c:f>計算表!$F$2</c:f>
              <c:strCache>
                <c:ptCount val="1"/>
                <c:pt idx="0">
                  <c:v>販売数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計算表!$B$3:$B$8</c:f>
              <c:strCache>
                <c:ptCount val="6"/>
                <c:pt idx="0">
                  <c:v>森　大五郎</c:v>
                </c:pt>
                <c:pt idx="1">
                  <c:v>井上　正雄</c:v>
                </c:pt>
                <c:pt idx="2">
                  <c:v>田中　誠一</c:v>
                </c:pt>
                <c:pt idx="3">
                  <c:v>小早川　桜</c:v>
                </c:pt>
                <c:pt idx="4">
                  <c:v>中村　英子</c:v>
                </c:pt>
                <c:pt idx="5">
                  <c:v>加山　奈美</c:v>
                </c:pt>
              </c:strCache>
            </c:strRef>
          </c:cat>
          <c:val>
            <c:numRef>
              <c:f>計算表!$F$3:$F$8</c:f>
              <c:numCache>
                <c:formatCode>#,##0_);[Red]\(#,##0\)</c:formatCode>
                <c:ptCount val="6"/>
                <c:pt idx="0">
                  <c:v>58</c:v>
                </c:pt>
                <c:pt idx="1">
                  <c:v>65</c:v>
                </c:pt>
                <c:pt idx="2">
                  <c:v>48</c:v>
                </c:pt>
                <c:pt idx="3">
                  <c:v>53</c:v>
                </c:pt>
                <c:pt idx="4">
                  <c:v>37</c:v>
                </c:pt>
                <c:pt idx="5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95-4473-89AF-9CFC0F5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385352"/>
        <c:axId val="464387976"/>
      </c:lineChart>
      <c:catAx>
        <c:axId val="464385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7976"/>
        <c:crosses val="autoZero"/>
        <c:auto val="1"/>
        <c:lblAlgn val="ctr"/>
        <c:lblOffset val="100"/>
        <c:noMultiLvlLbl val="0"/>
      </c:catAx>
      <c:valAx>
        <c:axId val="464387976"/>
        <c:scaling>
          <c:orientation val="minMax"/>
        </c:scaling>
        <c:delete val="0"/>
        <c:axPos val="l"/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5352"/>
        <c:crosses val="autoZero"/>
        <c:crossBetween val="between"/>
      </c:valAx>
      <c:valAx>
        <c:axId val="1135980704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794341504"/>
        <c:crosses val="max"/>
        <c:crossBetween val="between"/>
      </c:valAx>
      <c:catAx>
        <c:axId val="794341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5980704"/>
        <c:crosses val="autoZero"/>
        <c:auto val="1"/>
        <c:lblAlgn val="ctr"/>
        <c:lblOffset val="100"/>
        <c:noMultiLvlLbl val="0"/>
      </c:catAx>
      <c:spPr>
        <a:solidFill>
          <a:schemeClr val="lt1"/>
        </a:solidFill>
        <a:ln>
          <a:solidFill>
            <a:schemeClr val="dk1"/>
          </a:solidFill>
        </a:ln>
        <a:effectLst/>
      </c:spPr>
    </c:plotArea>
    <c:legend>
      <c:legendPos val="r"/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1">
          <a:lumMod val="50000"/>
        </a:schemeClr>
      </a:solidFill>
      <a:round/>
    </a:ln>
    <a:effectLst/>
  </c:spPr>
  <c:txPr>
    <a:bodyPr/>
    <a:lstStyle/>
    <a:p>
      <a:pPr>
        <a:defRPr sz="1100">
          <a:solidFill>
            <a:schemeClr val="tx1"/>
          </a:solidFill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14</xdr:row>
      <xdr:rowOff>4762</xdr:rowOff>
    </xdr:from>
    <xdr:to>
      <xdr:col>9</xdr:col>
      <xdr:colOff>685800</xdr:colOff>
      <xdr:row>30</xdr:row>
      <xdr:rowOff>4762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BF16678B-AAAF-434E-BB97-EBA3589719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3"/>
  <sheetViews>
    <sheetView tabSelected="1" zoomScaleNormal="100" workbookViewId="0"/>
  </sheetViews>
  <sheetFormatPr defaultRowHeight="13.5" x14ac:dyDescent="0.15"/>
  <cols>
    <col min="1" max="1" width="5.5" bestFit="1" customWidth="1"/>
    <col min="2" max="2" width="11.625" bestFit="1" customWidth="1"/>
    <col min="3" max="3" width="13.875" bestFit="1" customWidth="1"/>
    <col min="4" max="4" width="4.75" customWidth="1"/>
    <col min="5" max="5" width="5.5" bestFit="1" customWidth="1"/>
    <col min="6" max="7" width="13.875" bestFit="1" customWidth="1"/>
    <col min="8" max="8" width="3.875" customWidth="1"/>
    <col min="9" max="9" width="7.5" bestFit="1" customWidth="1"/>
    <col min="10" max="13" width="5.5" bestFit="1" customWidth="1"/>
  </cols>
  <sheetData>
    <row r="1" spans="1:13" s="1" customFormat="1" x14ac:dyDescent="0.15">
      <c r="A1" t="s">
        <v>4</v>
      </c>
      <c r="B1"/>
      <c r="C1"/>
      <c r="D1"/>
      <c r="E1" t="s">
        <v>16</v>
      </c>
      <c r="F1" s="22"/>
      <c r="G1" s="22"/>
      <c r="I1" t="s">
        <v>30</v>
      </c>
      <c r="J1"/>
      <c r="K1"/>
      <c r="L1"/>
      <c r="M1"/>
    </row>
    <row r="2" spans="1:13" x14ac:dyDescent="0.15">
      <c r="A2" s="3" t="s">
        <v>7</v>
      </c>
      <c r="B2" s="27" t="s">
        <v>0</v>
      </c>
      <c r="C2" s="27" t="s">
        <v>54</v>
      </c>
      <c r="D2" s="15"/>
      <c r="E2" s="28" t="s">
        <v>23</v>
      </c>
      <c r="F2" s="34" t="s">
        <v>21</v>
      </c>
      <c r="G2" s="28" t="s">
        <v>22</v>
      </c>
      <c r="I2" s="79" t="s">
        <v>27</v>
      </c>
      <c r="J2" s="80" t="s">
        <v>45</v>
      </c>
      <c r="K2" s="81"/>
      <c r="L2" s="81"/>
      <c r="M2" s="82"/>
    </row>
    <row r="3" spans="1:13" x14ac:dyDescent="0.15">
      <c r="A3" s="2" t="s">
        <v>38</v>
      </c>
      <c r="B3" s="32" t="s">
        <v>47</v>
      </c>
      <c r="C3" s="20">
        <v>5724</v>
      </c>
      <c r="D3" s="14"/>
      <c r="E3" s="2" t="s">
        <v>17</v>
      </c>
      <c r="F3" s="23">
        <v>3800</v>
      </c>
      <c r="G3" s="23">
        <v>8100</v>
      </c>
      <c r="I3" s="79"/>
      <c r="J3" s="49">
        <v>0</v>
      </c>
      <c r="K3" s="49">
        <v>20</v>
      </c>
      <c r="L3" s="49">
        <v>25</v>
      </c>
      <c r="M3" s="49">
        <v>30</v>
      </c>
    </row>
    <row r="4" spans="1:13" x14ac:dyDescent="0.15">
      <c r="A4" s="2" t="s">
        <v>12</v>
      </c>
      <c r="B4" s="32" t="s">
        <v>48</v>
      </c>
      <c r="C4" s="23">
        <v>4258</v>
      </c>
      <c r="D4" s="14"/>
      <c r="E4" s="33" t="s">
        <v>18</v>
      </c>
      <c r="F4" s="23">
        <v>3600</v>
      </c>
      <c r="G4" s="23">
        <v>7900</v>
      </c>
      <c r="I4" s="46">
        <v>0</v>
      </c>
      <c r="J4" s="47">
        <v>0</v>
      </c>
      <c r="K4" s="47">
        <v>5.000000000000001E-3</v>
      </c>
      <c r="L4" s="47">
        <v>0.01</v>
      </c>
      <c r="M4" s="47">
        <v>1.4999999999999999E-2</v>
      </c>
    </row>
    <row r="5" spans="1:13" x14ac:dyDescent="0.15">
      <c r="A5" s="2" t="s">
        <v>40</v>
      </c>
      <c r="B5" s="32" t="s">
        <v>49</v>
      </c>
      <c r="C5" s="23">
        <v>6745</v>
      </c>
      <c r="D5" s="14"/>
      <c r="E5" s="33" t="s">
        <v>19</v>
      </c>
      <c r="F5" s="23">
        <v>3400</v>
      </c>
      <c r="G5" s="23">
        <v>7700</v>
      </c>
      <c r="I5" s="46">
        <v>0.4</v>
      </c>
      <c r="J5" s="47">
        <v>1E-3</v>
      </c>
      <c r="K5" s="47">
        <v>6.0000000000000001E-3</v>
      </c>
      <c r="L5" s="47">
        <v>1.0999999999999999E-2</v>
      </c>
      <c r="M5" s="47">
        <v>1.6E-2</v>
      </c>
    </row>
    <row r="6" spans="1:13" x14ac:dyDescent="0.15">
      <c r="A6" s="2" t="s">
        <v>13</v>
      </c>
      <c r="B6" s="32" t="s">
        <v>50</v>
      </c>
      <c r="C6" s="23">
        <v>5826</v>
      </c>
      <c r="D6" s="14"/>
      <c r="E6" s="22"/>
      <c r="F6" s="44"/>
      <c r="G6" s="44"/>
      <c r="I6" s="46">
        <v>0.45</v>
      </c>
      <c r="J6" s="47">
        <v>2E-3</v>
      </c>
      <c r="K6" s="47">
        <v>7.0000000000000001E-3</v>
      </c>
      <c r="L6" s="47">
        <v>1.2E-2</v>
      </c>
      <c r="M6" s="47">
        <v>1.7000000000000001E-2</v>
      </c>
    </row>
    <row r="7" spans="1:13" x14ac:dyDescent="0.15">
      <c r="A7" s="2" t="s">
        <v>42</v>
      </c>
      <c r="B7" s="32" t="s">
        <v>51</v>
      </c>
      <c r="C7" s="23">
        <v>6845</v>
      </c>
      <c r="D7" s="14"/>
      <c r="E7" s="22"/>
      <c r="F7" s="44"/>
      <c r="G7" s="44"/>
      <c r="I7" s="46">
        <v>0.5</v>
      </c>
      <c r="J7" s="47">
        <v>3.0000000000000001E-3</v>
      </c>
      <c r="K7" s="47">
        <v>8.0000000000000002E-3</v>
      </c>
      <c r="L7" s="47">
        <v>1.2999999999999999E-2</v>
      </c>
      <c r="M7" s="47">
        <v>1.7999999999999999E-2</v>
      </c>
    </row>
    <row r="8" spans="1:13" x14ac:dyDescent="0.15">
      <c r="A8" s="2" t="s">
        <v>44</v>
      </c>
      <c r="B8" s="32" t="s">
        <v>52</v>
      </c>
      <c r="C8" s="23">
        <v>3861</v>
      </c>
      <c r="D8" s="14"/>
      <c r="I8" s="46">
        <v>0.55000000000000004</v>
      </c>
      <c r="J8" s="47">
        <v>4.0000000000000001E-3</v>
      </c>
      <c r="K8" s="47">
        <v>8.9999999999999993E-3</v>
      </c>
      <c r="L8" s="47">
        <v>1.4E-2</v>
      </c>
      <c r="M8" s="47">
        <v>1.9E-2</v>
      </c>
    </row>
    <row r="9" spans="1:13" x14ac:dyDescent="0.15">
      <c r="A9" s="14"/>
      <c r="B9" s="14"/>
      <c r="C9" s="14"/>
      <c r="D9" s="14"/>
    </row>
    <row r="10" spans="1:13" x14ac:dyDescent="0.15">
      <c r="D10" s="22"/>
    </row>
    <row r="15" spans="1:13" x14ac:dyDescent="0.15">
      <c r="A15" s="14"/>
      <c r="B15" s="14"/>
      <c r="C15" s="36"/>
      <c r="E15" s="14"/>
      <c r="F15" s="14"/>
      <c r="G15" s="14"/>
    </row>
    <row r="16" spans="1:13" x14ac:dyDescent="0.15">
      <c r="E16" s="14"/>
      <c r="F16" s="14"/>
      <c r="G16" s="14"/>
    </row>
    <row r="17" spans="1:7" x14ac:dyDescent="0.15">
      <c r="E17" s="21"/>
      <c r="F17" s="21"/>
      <c r="G17" s="21"/>
    </row>
    <row r="18" spans="1:7" x14ac:dyDescent="0.15">
      <c r="E18" s="21"/>
      <c r="F18" s="21"/>
      <c r="G18" s="21"/>
    </row>
    <row r="19" spans="1:7" x14ac:dyDescent="0.15">
      <c r="E19" s="21"/>
      <c r="F19" s="21"/>
      <c r="G19" s="21"/>
    </row>
    <row r="20" spans="1:7" x14ac:dyDescent="0.15">
      <c r="B20" t="s">
        <v>8</v>
      </c>
      <c r="E20" s="14"/>
      <c r="F20" s="14"/>
      <c r="G20" s="14"/>
    </row>
    <row r="21" spans="1:7" x14ac:dyDescent="0.15">
      <c r="E21" s="14"/>
      <c r="F21" s="14"/>
      <c r="G21" s="14"/>
    </row>
    <row r="22" spans="1:7" x14ac:dyDescent="0.15">
      <c r="A22" s="40" t="s">
        <v>24</v>
      </c>
      <c r="E22" s="14"/>
      <c r="F22" s="14"/>
      <c r="G22" s="14"/>
    </row>
    <row r="23" spans="1:7" x14ac:dyDescent="0.15">
      <c r="E23" s="14"/>
      <c r="F23" s="14"/>
      <c r="G23" s="14"/>
    </row>
    <row r="24" spans="1:7" x14ac:dyDescent="0.15">
      <c r="E24" s="14"/>
      <c r="F24" s="14"/>
      <c r="G24" s="14"/>
    </row>
    <row r="25" spans="1:7" x14ac:dyDescent="0.15">
      <c r="E25" s="14"/>
      <c r="F25" s="14"/>
      <c r="G25" s="14"/>
    </row>
    <row r="26" spans="1:7" x14ac:dyDescent="0.15">
      <c r="E26" s="14"/>
      <c r="F26" s="14"/>
      <c r="G26" s="14"/>
    </row>
    <row r="27" spans="1:7" x14ac:dyDescent="0.15">
      <c r="E27" s="14"/>
      <c r="F27" s="14"/>
      <c r="G27" s="14"/>
    </row>
    <row r="28" spans="1:7" x14ac:dyDescent="0.15">
      <c r="E28" s="14"/>
      <c r="F28" s="14"/>
      <c r="G28" s="14"/>
    </row>
    <row r="29" spans="1:7" x14ac:dyDescent="0.15">
      <c r="E29" s="14"/>
      <c r="F29" s="14"/>
      <c r="G29" s="14"/>
    </row>
    <row r="30" spans="1:7" x14ac:dyDescent="0.15">
      <c r="E30" s="14"/>
      <c r="F30" s="14"/>
      <c r="G30" s="14"/>
    </row>
    <row r="31" spans="1:7" x14ac:dyDescent="0.15">
      <c r="E31" s="14"/>
      <c r="F31" s="14"/>
      <c r="G31" s="14"/>
    </row>
    <row r="32" spans="1:7" x14ac:dyDescent="0.15">
      <c r="E32" s="14"/>
      <c r="F32" s="14"/>
      <c r="G32" s="14"/>
    </row>
    <row r="33" spans="5:7" x14ac:dyDescent="0.15">
      <c r="E33" s="14"/>
      <c r="F33" s="14"/>
      <c r="G33" s="14"/>
    </row>
  </sheetData>
  <mergeCells count="2">
    <mergeCell ref="I2:I3"/>
    <mergeCell ref="J2:M2"/>
  </mergeCells>
  <phoneticPr fontId="3"/>
  <printOptions headings="1"/>
  <pageMargins left="0.34" right="0.16" top="0.98425196850393704" bottom="0.62992125984251968" header="0.51181102362204722" footer="0.51181102362204722"/>
  <pageSetup paperSize="9" scale="44" orientation="landscape" r:id="rId1"/>
  <headerFooter alignWithMargins="0"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2"/>
  <sheetViews>
    <sheetView zoomScaleNormal="100" workbookViewId="0"/>
  </sheetViews>
  <sheetFormatPr defaultRowHeight="13.5" x14ac:dyDescent="0.15"/>
  <cols>
    <col min="1" max="1" width="5.5" style="71" bestFit="1" customWidth="1"/>
    <col min="2" max="2" width="11.625" style="71" bestFit="1" customWidth="1"/>
    <col min="3" max="4" width="10.5" style="71" bestFit="1" customWidth="1"/>
    <col min="5" max="7" width="9.5" style="71" bestFit="1" customWidth="1"/>
    <col min="8" max="16384" width="9" style="71"/>
  </cols>
  <sheetData>
    <row r="1" spans="1:7" s="70" customFormat="1" x14ac:dyDescent="0.15">
      <c r="A1" s="50" t="s">
        <v>6</v>
      </c>
      <c r="B1" s="30" t="s">
        <v>0</v>
      </c>
      <c r="C1" s="30" t="s">
        <v>1</v>
      </c>
      <c r="D1" s="30" t="s">
        <v>2</v>
      </c>
      <c r="E1" s="30" t="s">
        <v>9</v>
      </c>
      <c r="F1" s="30" t="s">
        <v>28</v>
      </c>
      <c r="G1" s="31" t="s">
        <v>20</v>
      </c>
    </row>
    <row r="2" spans="1:7" x14ac:dyDescent="0.15">
      <c r="A2" s="51" t="s">
        <v>37</v>
      </c>
      <c r="B2" s="52" t="str">
        <f>VLOOKUP(A2,テーブル!$A$3:$C$8,2,0)</f>
        <v>井上　正雄</v>
      </c>
      <c r="C2" s="53">
        <v>44440</v>
      </c>
      <c r="D2" s="53">
        <v>44443</v>
      </c>
      <c r="E2" s="54">
        <f t="shared" ref="E2:E25" si="0">D2-C2+1</f>
        <v>4</v>
      </c>
      <c r="F2" s="54">
        <f>VLOOKUP(RIGHT(A2,1),テーブル!$E$3:$G$5,2,0)*E2</f>
        <v>14400</v>
      </c>
      <c r="G2" s="55">
        <f>VLOOKUP(RIGHT(A2,1),テーブル!$E$3:$G$5,3,0)*(E2-1)</f>
        <v>23700</v>
      </c>
    </row>
    <row r="3" spans="1:7" x14ac:dyDescent="0.15">
      <c r="A3" s="51" t="s">
        <v>37</v>
      </c>
      <c r="B3" s="52" t="str">
        <f>VLOOKUP(A3,テーブル!$A$3:$C$8,2,0)</f>
        <v>井上　正雄</v>
      </c>
      <c r="C3" s="53">
        <v>44446</v>
      </c>
      <c r="D3" s="53">
        <v>44450</v>
      </c>
      <c r="E3" s="54">
        <f t="shared" si="0"/>
        <v>5</v>
      </c>
      <c r="F3" s="54">
        <f>VLOOKUP(RIGHT(A3,1),テーブル!$E$3:$G$5,2,0)*E3</f>
        <v>18000</v>
      </c>
      <c r="G3" s="55">
        <f>VLOOKUP(RIGHT(A3,1),テーブル!$E$3:$G$5,3,0)*(E3-1)</f>
        <v>31600</v>
      </c>
    </row>
    <row r="4" spans="1:7" x14ac:dyDescent="0.15">
      <c r="A4" s="51" t="s">
        <v>37</v>
      </c>
      <c r="B4" s="52" t="str">
        <f>VLOOKUP(A4,テーブル!$A$3:$C$8,2,0)</f>
        <v>井上　正雄</v>
      </c>
      <c r="C4" s="53">
        <v>44454</v>
      </c>
      <c r="D4" s="53">
        <v>44459</v>
      </c>
      <c r="E4" s="54">
        <f t="shared" si="0"/>
        <v>6</v>
      </c>
      <c r="F4" s="54">
        <f>VLOOKUP(RIGHT(A4,1),テーブル!$E$3:$G$5,2,0)*E4</f>
        <v>21600</v>
      </c>
      <c r="G4" s="55">
        <f>VLOOKUP(RIGHT(A4,1),テーブル!$E$3:$G$5,3,0)*(E4-1)</f>
        <v>39500</v>
      </c>
    </row>
    <row r="5" spans="1:7" x14ac:dyDescent="0.15">
      <c r="A5" s="51" t="s">
        <v>37</v>
      </c>
      <c r="B5" s="52" t="str">
        <f>VLOOKUP(A5,テーブル!$A$3:$C$8,2,0)</f>
        <v>井上　正雄</v>
      </c>
      <c r="C5" s="53">
        <v>44466</v>
      </c>
      <c r="D5" s="53">
        <v>44468</v>
      </c>
      <c r="E5" s="54">
        <f t="shared" si="0"/>
        <v>3</v>
      </c>
      <c r="F5" s="54">
        <f>VLOOKUP(RIGHT(A5,1),テーブル!$E$3:$G$5,2,0)*E5</f>
        <v>10800</v>
      </c>
      <c r="G5" s="55">
        <f>VLOOKUP(RIGHT(A5,1),テーブル!$E$3:$G$5,3,0)*(E5-1)</f>
        <v>15800</v>
      </c>
    </row>
    <row r="6" spans="1:7" x14ac:dyDescent="0.15">
      <c r="A6" s="51" t="s">
        <v>12</v>
      </c>
      <c r="B6" s="52" t="str">
        <f>VLOOKUP(A6,テーブル!$A$3:$C$8,2,0)</f>
        <v>中村　英子</v>
      </c>
      <c r="C6" s="53">
        <v>44446</v>
      </c>
      <c r="D6" s="53">
        <v>44450</v>
      </c>
      <c r="E6" s="54">
        <f t="shared" si="0"/>
        <v>5</v>
      </c>
      <c r="F6" s="54">
        <f>VLOOKUP(RIGHT(A6,1),テーブル!$E$3:$G$5,2,0)*E6</f>
        <v>17000</v>
      </c>
      <c r="G6" s="55">
        <f>VLOOKUP(RIGHT(A6,1),テーブル!$E$3:$G$5,3,0)*(E6-1)</f>
        <v>30800</v>
      </c>
    </row>
    <row r="7" spans="1:7" x14ac:dyDescent="0.15">
      <c r="A7" s="51" t="s">
        <v>12</v>
      </c>
      <c r="B7" s="52" t="str">
        <f>VLOOKUP(A7,テーブル!$A$3:$C$8,2,0)</f>
        <v>中村　英子</v>
      </c>
      <c r="C7" s="53">
        <v>44453</v>
      </c>
      <c r="D7" s="53">
        <v>44456</v>
      </c>
      <c r="E7" s="54">
        <f t="shared" si="0"/>
        <v>4</v>
      </c>
      <c r="F7" s="54">
        <f>VLOOKUP(RIGHT(A7,1),テーブル!$E$3:$G$5,2,0)*E7</f>
        <v>13600</v>
      </c>
      <c r="G7" s="55">
        <f>VLOOKUP(RIGHT(A7,1),テーブル!$E$3:$G$5,3,0)*(E7-1)</f>
        <v>23100</v>
      </c>
    </row>
    <row r="8" spans="1:7" x14ac:dyDescent="0.15">
      <c r="A8" s="51" t="s">
        <v>12</v>
      </c>
      <c r="B8" s="52" t="str">
        <f>VLOOKUP(A8,テーブル!$A$3:$C$8,2,0)</f>
        <v>中村　英子</v>
      </c>
      <c r="C8" s="53">
        <v>44460</v>
      </c>
      <c r="D8" s="53">
        <v>44464</v>
      </c>
      <c r="E8" s="54">
        <f t="shared" si="0"/>
        <v>5</v>
      </c>
      <c r="F8" s="54">
        <f>VLOOKUP(RIGHT(A8,1),テーブル!$E$3:$G$5,2,0)*E8</f>
        <v>17000</v>
      </c>
      <c r="G8" s="55">
        <f>VLOOKUP(RIGHT(A8,1),テーブル!$E$3:$G$5,3,0)*(E8-1)</f>
        <v>30800</v>
      </c>
    </row>
    <row r="9" spans="1:7" x14ac:dyDescent="0.15">
      <c r="A9" s="51" t="s">
        <v>12</v>
      </c>
      <c r="B9" s="52" t="str">
        <f>VLOOKUP(A9,テーブル!$A$3:$C$8,2,0)</f>
        <v>中村　英子</v>
      </c>
      <c r="C9" s="53">
        <v>44466</v>
      </c>
      <c r="D9" s="53">
        <v>44468</v>
      </c>
      <c r="E9" s="54">
        <f t="shared" si="0"/>
        <v>3</v>
      </c>
      <c r="F9" s="54">
        <f>VLOOKUP(RIGHT(A9,1),テーブル!$E$3:$G$5,2,0)*E9</f>
        <v>10200</v>
      </c>
      <c r="G9" s="55">
        <f>VLOOKUP(RIGHT(A9,1),テーブル!$E$3:$G$5,3,0)*(E9-1)</f>
        <v>15400</v>
      </c>
    </row>
    <row r="10" spans="1:7" x14ac:dyDescent="0.15">
      <c r="A10" s="51" t="s">
        <v>39</v>
      </c>
      <c r="B10" s="52" t="str">
        <f>VLOOKUP(A10,テーブル!$A$3:$C$8,2,0)</f>
        <v>森　大五郎</v>
      </c>
      <c r="C10" s="53">
        <v>44440</v>
      </c>
      <c r="D10" s="53">
        <v>44445</v>
      </c>
      <c r="E10" s="54">
        <f t="shared" si="0"/>
        <v>6</v>
      </c>
      <c r="F10" s="54">
        <f>VLOOKUP(RIGHT(A10,1),テーブル!$E$3:$G$5,2,0)*E10</f>
        <v>22800</v>
      </c>
      <c r="G10" s="55">
        <f>VLOOKUP(RIGHT(A10,1),テーブル!$E$3:$G$5,3,0)*(E10-1)</f>
        <v>40500</v>
      </c>
    </row>
    <row r="11" spans="1:7" x14ac:dyDescent="0.15">
      <c r="A11" s="51" t="s">
        <v>39</v>
      </c>
      <c r="B11" s="52" t="str">
        <f>VLOOKUP(A11,テーブル!$A$3:$C$8,2,0)</f>
        <v>森　大五郎</v>
      </c>
      <c r="C11" s="53">
        <v>44447</v>
      </c>
      <c r="D11" s="53">
        <v>44451</v>
      </c>
      <c r="E11" s="54">
        <f t="shared" si="0"/>
        <v>5</v>
      </c>
      <c r="F11" s="54">
        <f>VLOOKUP(RIGHT(A11,1),テーブル!$E$3:$G$5,2,0)*E11</f>
        <v>19000</v>
      </c>
      <c r="G11" s="55">
        <f>VLOOKUP(RIGHT(A11,1),テーブル!$E$3:$G$5,3,0)*(E11-1)</f>
        <v>32400</v>
      </c>
    </row>
    <row r="12" spans="1:7" x14ac:dyDescent="0.15">
      <c r="A12" s="51" t="s">
        <v>39</v>
      </c>
      <c r="B12" s="52" t="str">
        <f>VLOOKUP(A12,テーブル!$A$3:$C$8,2,0)</f>
        <v>森　大五郎</v>
      </c>
      <c r="C12" s="53">
        <v>44452</v>
      </c>
      <c r="D12" s="53">
        <v>44455</v>
      </c>
      <c r="E12" s="54">
        <f t="shared" si="0"/>
        <v>4</v>
      </c>
      <c r="F12" s="54">
        <f>VLOOKUP(RIGHT(A12,1),テーブル!$E$3:$G$5,2,0)*E12</f>
        <v>15200</v>
      </c>
      <c r="G12" s="55">
        <f>VLOOKUP(RIGHT(A12,1),テーブル!$E$3:$G$5,3,0)*(E12-1)</f>
        <v>24300</v>
      </c>
    </row>
    <row r="13" spans="1:7" x14ac:dyDescent="0.15">
      <c r="A13" s="51" t="s">
        <v>39</v>
      </c>
      <c r="B13" s="52" t="str">
        <f>VLOOKUP(A13,テーブル!$A$3:$C$8,2,0)</f>
        <v>森　大五郎</v>
      </c>
      <c r="C13" s="53">
        <v>44459</v>
      </c>
      <c r="D13" s="53">
        <v>44463</v>
      </c>
      <c r="E13" s="54">
        <f t="shared" si="0"/>
        <v>5</v>
      </c>
      <c r="F13" s="54">
        <f>VLOOKUP(RIGHT(A13,1),テーブル!$E$3:$G$5,2,0)*E13</f>
        <v>19000</v>
      </c>
      <c r="G13" s="55">
        <f>VLOOKUP(RIGHT(A13,1),テーブル!$E$3:$G$5,3,0)*(E13-1)</f>
        <v>32400</v>
      </c>
    </row>
    <row r="14" spans="1:7" x14ac:dyDescent="0.15">
      <c r="A14" s="51" t="s">
        <v>13</v>
      </c>
      <c r="B14" s="52" t="str">
        <f>VLOOKUP(A14,テーブル!$A$3:$C$8,2,0)</f>
        <v>小早川　桜</v>
      </c>
      <c r="C14" s="53">
        <v>44444</v>
      </c>
      <c r="D14" s="53">
        <v>44449</v>
      </c>
      <c r="E14" s="54">
        <f t="shared" si="0"/>
        <v>6</v>
      </c>
      <c r="F14" s="54">
        <f>VLOOKUP(RIGHT(A14,1),テーブル!$E$3:$G$5,2,0)*E14</f>
        <v>20400</v>
      </c>
      <c r="G14" s="55">
        <f>VLOOKUP(RIGHT(A14,1),テーブル!$E$3:$G$5,3,0)*(E14-1)</f>
        <v>38500</v>
      </c>
    </row>
    <row r="15" spans="1:7" x14ac:dyDescent="0.15">
      <c r="A15" s="51" t="s">
        <v>13</v>
      </c>
      <c r="B15" s="52" t="str">
        <f>VLOOKUP(A15,テーブル!$A$3:$C$8,2,0)</f>
        <v>小早川　桜</v>
      </c>
      <c r="C15" s="53">
        <v>44452</v>
      </c>
      <c r="D15" s="53">
        <v>44455</v>
      </c>
      <c r="E15" s="54">
        <f t="shared" si="0"/>
        <v>4</v>
      </c>
      <c r="F15" s="54">
        <f>VLOOKUP(RIGHT(A15,1),テーブル!$E$3:$G$5,2,0)*E15</f>
        <v>13600</v>
      </c>
      <c r="G15" s="55">
        <f>VLOOKUP(RIGHT(A15,1),テーブル!$E$3:$G$5,3,0)*(E15-1)</f>
        <v>23100</v>
      </c>
    </row>
    <row r="16" spans="1:7" x14ac:dyDescent="0.15">
      <c r="A16" s="51" t="s">
        <v>13</v>
      </c>
      <c r="B16" s="52" t="str">
        <f>VLOOKUP(A16,テーブル!$A$3:$C$8,2,0)</f>
        <v>小早川　桜</v>
      </c>
      <c r="C16" s="53">
        <v>44459</v>
      </c>
      <c r="D16" s="53">
        <v>44463</v>
      </c>
      <c r="E16" s="54">
        <f t="shared" si="0"/>
        <v>5</v>
      </c>
      <c r="F16" s="54">
        <f>VLOOKUP(RIGHT(A16,1),テーブル!$E$3:$G$5,2,0)*E16</f>
        <v>17000</v>
      </c>
      <c r="G16" s="55">
        <f>VLOOKUP(RIGHT(A16,1),テーブル!$E$3:$G$5,3,0)*(E16-1)</f>
        <v>30800</v>
      </c>
    </row>
    <row r="17" spans="1:8" x14ac:dyDescent="0.15">
      <c r="A17" s="51" t="s">
        <v>25</v>
      </c>
      <c r="B17" s="52" t="str">
        <f>VLOOKUP(A17,テーブル!$A$3:$C$8,2,0)</f>
        <v>小早川　桜</v>
      </c>
      <c r="C17" s="53">
        <v>44465</v>
      </c>
      <c r="D17" s="53">
        <v>44468</v>
      </c>
      <c r="E17" s="54">
        <f t="shared" si="0"/>
        <v>4</v>
      </c>
      <c r="F17" s="54">
        <f>VLOOKUP(RIGHT(A17,1),テーブル!$E$3:$G$5,2,0)*E17</f>
        <v>13600</v>
      </c>
      <c r="G17" s="55">
        <f>VLOOKUP(RIGHT(A17,1),テーブル!$E$3:$G$5,3,0)*(E17-1)</f>
        <v>23100</v>
      </c>
    </row>
    <row r="18" spans="1:8" x14ac:dyDescent="0.15">
      <c r="A18" s="51" t="s">
        <v>41</v>
      </c>
      <c r="B18" s="52" t="str">
        <f>VLOOKUP(A18,テーブル!$A$3:$C$8,2,0)</f>
        <v>田中　誠一</v>
      </c>
      <c r="C18" s="53">
        <v>44444</v>
      </c>
      <c r="D18" s="53">
        <v>44449</v>
      </c>
      <c r="E18" s="54">
        <f t="shared" si="0"/>
        <v>6</v>
      </c>
      <c r="F18" s="54">
        <f>VLOOKUP(RIGHT(A18,1),テーブル!$E$3:$G$5,2,0)*E18</f>
        <v>21600</v>
      </c>
      <c r="G18" s="55">
        <f>VLOOKUP(RIGHT(A18,1),テーブル!$E$3:$G$5,3,0)*(E18-1)</f>
        <v>39500</v>
      </c>
    </row>
    <row r="19" spans="1:8" x14ac:dyDescent="0.15">
      <c r="A19" s="51" t="s">
        <v>41</v>
      </c>
      <c r="B19" s="52" t="str">
        <f>VLOOKUP(A19,テーブル!$A$3:$C$8,2,0)</f>
        <v>田中　誠一</v>
      </c>
      <c r="C19" s="53">
        <v>44453</v>
      </c>
      <c r="D19" s="53">
        <v>44457</v>
      </c>
      <c r="E19" s="54">
        <f t="shared" si="0"/>
        <v>5</v>
      </c>
      <c r="F19" s="54">
        <f>VLOOKUP(RIGHT(A19,1),テーブル!$E$3:$G$5,2,0)*E19</f>
        <v>18000</v>
      </c>
      <c r="G19" s="55">
        <f>VLOOKUP(RIGHT(A19,1),テーブル!$E$3:$G$5,3,0)*(E19-1)</f>
        <v>31600</v>
      </c>
    </row>
    <row r="20" spans="1:8" x14ac:dyDescent="0.15">
      <c r="A20" s="51" t="s">
        <v>41</v>
      </c>
      <c r="B20" s="52" t="str">
        <f>VLOOKUP(A20,テーブル!$A$3:$C$8,2,0)</f>
        <v>田中　誠一</v>
      </c>
      <c r="C20" s="53">
        <v>44459</v>
      </c>
      <c r="D20" s="53">
        <v>44464</v>
      </c>
      <c r="E20" s="54">
        <f t="shared" si="0"/>
        <v>6</v>
      </c>
      <c r="F20" s="54">
        <f>VLOOKUP(RIGHT(A20,1),テーブル!$E$3:$G$5,2,0)*E20</f>
        <v>21600</v>
      </c>
      <c r="G20" s="55">
        <f>VLOOKUP(RIGHT(A20,1),テーブル!$E$3:$G$5,3,0)*(E20-1)</f>
        <v>39500</v>
      </c>
    </row>
    <row r="21" spans="1:8" x14ac:dyDescent="0.15">
      <c r="A21" s="51" t="s">
        <v>41</v>
      </c>
      <c r="B21" s="52" t="str">
        <f>VLOOKUP(A21,テーブル!$A$3:$C$8,2,0)</f>
        <v>田中　誠一</v>
      </c>
      <c r="C21" s="53">
        <v>44466</v>
      </c>
      <c r="D21" s="53">
        <v>44469</v>
      </c>
      <c r="E21" s="54">
        <f t="shared" si="0"/>
        <v>4</v>
      </c>
      <c r="F21" s="54">
        <f>VLOOKUP(RIGHT(A21,1),テーブル!$E$3:$G$5,2,0)*E21</f>
        <v>14400</v>
      </c>
      <c r="G21" s="55">
        <f>VLOOKUP(RIGHT(A21,1),テーブル!$E$3:$G$5,3,0)*(E21-1)</f>
        <v>23700</v>
      </c>
    </row>
    <row r="22" spans="1:8" x14ac:dyDescent="0.15">
      <c r="A22" s="51" t="s">
        <v>43</v>
      </c>
      <c r="B22" s="52" t="str">
        <f>VLOOKUP(A22,テーブル!$A$3:$C$8,2,0)</f>
        <v>加山　奈美</v>
      </c>
      <c r="C22" s="53">
        <v>44441</v>
      </c>
      <c r="D22" s="53">
        <v>44444</v>
      </c>
      <c r="E22" s="54">
        <f t="shared" si="0"/>
        <v>4</v>
      </c>
      <c r="F22" s="54">
        <f>VLOOKUP(RIGHT(A22,1),テーブル!$E$3:$G$5,2,0)*E22</f>
        <v>15200</v>
      </c>
      <c r="G22" s="55">
        <f>VLOOKUP(RIGHT(A22,1),テーブル!$E$3:$G$5,3,0)*(E22-1)</f>
        <v>24300</v>
      </c>
    </row>
    <row r="23" spans="1:8" x14ac:dyDescent="0.15">
      <c r="A23" s="51" t="s">
        <v>43</v>
      </c>
      <c r="B23" s="52" t="str">
        <f>VLOOKUP(A23,テーブル!$A$3:$C$8,2,0)</f>
        <v>加山　奈美</v>
      </c>
      <c r="C23" s="53">
        <v>44448</v>
      </c>
      <c r="D23" s="53">
        <v>44452</v>
      </c>
      <c r="E23" s="54">
        <f t="shared" si="0"/>
        <v>5</v>
      </c>
      <c r="F23" s="54">
        <f>VLOOKUP(RIGHT(A23,1),テーブル!$E$3:$G$5,2,0)*E23</f>
        <v>19000</v>
      </c>
      <c r="G23" s="55">
        <f>VLOOKUP(RIGHT(A23,1),テーブル!$E$3:$G$5,3,0)*(E23-1)</f>
        <v>32400</v>
      </c>
    </row>
    <row r="24" spans="1:8" x14ac:dyDescent="0.15">
      <c r="A24" s="51" t="s">
        <v>43</v>
      </c>
      <c r="B24" s="52" t="str">
        <f>VLOOKUP(A24,テーブル!$A$3:$C$8,2,0)</f>
        <v>加山　奈美</v>
      </c>
      <c r="C24" s="53">
        <v>44455</v>
      </c>
      <c r="D24" s="53">
        <v>44457</v>
      </c>
      <c r="E24" s="54">
        <f t="shared" si="0"/>
        <v>3</v>
      </c>
      <c r="F24" s="54">
        <f>VLOOKUP(RIGHT(A24,1),テーブル!$E$3:$G$5,2,0)*E24</f>
        <v>11400</v>
      </c>
      <c r="G24" s="55">
        <f>VLOOKUP(RIGHT(A24,1),テーブル!$E$3:$G$5,3,0)*(E24-1)</f>
        <v>16200</v>
      </c>
    </row>
    <row r="25" spans="1:8" x14ac:dyDescent="0.15">
      <c r="A25" s="51" t="s">
        <v>43</v>
      </c>
      <c r="B25" s="52" t="str">
        <f>VLOOKUP(A25,テーブル!$A$3:$C$8,2,0)</f>
        <v>加山　奈美</v>
      </c>
      <c r="C25" s="53">
        <v>44459</v>
      </c>
      <c r="D25" s="53">
        <v>44462</v>
      </c>
      <c r="E25" s="54">
        <f t="shared" si="0"/>
        <v>4</v>
      </c>
      <c r="F25" s="54">
        <f>VLOOKUP(RIGHT(A25,1),テーブル!$E$3:$G$5,2,0)*E25</f>
        <v>15200</v>
      </c>
      <c r="G25" s="55">
        <f>VLOOKUP(RIGHT(A25,1),テーブル!$E$3:$G$5,3,0)*(E25-1)</f>
        <v>24300</v>
      </c>
    </row>
    <row r="26" spans="1:8" x14ac:dyDescent="0.15">
      <c r="A26" s="51"/>
      <c r="B26" s="33"/>
      <c r="C26" s="33"/>
      <c r="D26" s="33"/>
      <c r="E26" s="33"/>
      <c r="F26" s="33"/>
      <c r="G26" s="56"/>
    </row>
    <row r="27" spans="1:8" ht="14.25" thickBot="1" x14ac:dyDescent="0.2">
      <c r="A27" s="57"/>
      <c r="B27" s="58" t="s">
        <v>5</v>
      </c>
      <c r="C27" s="59"/>
      <c r="D27" s="58"/>
      <c r="E27" s="60">
        <f>SUM(E2:E25)</f>
        <v>111</v>
      </c>
      <c r="F27" s="61">
        <f>SUM(F2:F25)</f>
        <v>399600</v>
      </c>
      <c r="G27" s="62">
        <f>SUM(G2:G25)</f>
        <v>687300</v>
      </c>
      <c r="H27" s="71" t="s">
        <v>62</v>
      </c>
    </row>
    <row r="29" spans="1:8" x14ac:dyDescent="0.15">
      <c r="F29" s="72"/>
    </row>
    <row r="42" spans="6:6" x14ac:dyDescent="0.15">
      <c r="F42" s="29"/>
    </row>
  </sheetData>
  <phoneticPr fontId="3"/>
  <printOptions headings="1"/>
  <pageMargins left="0.34" right="0.16" top="0.98425196850393704" bottom="0.62992125984251968" header="0.51181102362204722" footer="0.51181102362204722"/>
  <pageSetup paperSize="9" scale="44" orientation="landscape" r:id="rId1"/>
  <headerFooter alignWithMargins="0">
    <oddHeader>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1"/>
  <sheetViews>
    <sheetView zoomScaleNormal="100" workbookViewId="0"/>
  </sheetViews>
  <sheetFormatPr defaultRowHeight="13.5" x14ac:dyDescent="0.15"/>
  <cols>
    <col min="1" max="1" width="9.5" style="71" bestFit="1" customWidth="1"/>
    <col min="2" max="2" width="5.5" style="71" bestFit="1" customWidth="1"/>
    <col min="3" max="3" width="11.625" style="71" bestFit="1" customWidth="1"/>
    <col min="4" max="5" width="7.5" style="71" bestFit="1" customWidth="1"/>
    <col min="6" max="6" width="11.625" style="71" bestFit="1" customWidth="1"/>
    <col min="7" max="7" width="7.5" style="71" bestFit="1" customWidth="1"/>
    <col min="8" max="8" width="9.5" style="71" bestFit="1" customWidth="1"/>
    <col min="9" max="16384" width="9" style="71"/>
  </cols>
  <sheetData>
    <row r="1" spans="1:9" s="70" customFormat="1" x14ac:dyDescent="0.15">
      <c r="A1" s="50" t="s">
        <v>33</v>
      </c>
      <c r="B1" s="30" t="s">
        <v>6</v>
      </c>
      <c r="C1" s="30" t="s">
        <v>36</v>
      </c>
      <c r="D1" s="30" t="s">
        <v>14</v>
      </c>
      <c r="E1" s="30" t="s">
        <v>45</v>
      </c>
      <c r="F1" s="30" t="s">
        <v>46</v>
      </c>
      <c r="G1" s="30" t="s">
        <v>15</v>
      </c>
      <c r="H1" s="31" t="s">
        <v>53</v>
      </c>
    </row>
    <row r="2" spans="1:9" x14ac:dyDescent="0.15">
      <c r="A2" s="51" t="s">
        <v>34</v>
      </c>
      <c r="B2" s="53" t="s">
        <v>37</v>
      </c>
      <c r="C2" s="53" t="str">
        <f>VLOOKUP(B2,テーブル!$A$3:$C$8,2,0)</f>
        <v>井上　正雄</v>
      </c>
      <c r="D2" s="33">
        <v>67</v>
      </c>
      <c r="E2" s="73">
        <v>30</v>
      </c>
      <c r="F2" s="74">
        <v>2496000</v>
      </c>
      <c r="G2" s="63">
        <f t="shared" ref="G2:G13" si="0">ROUNDUP(E2/D2,3)</f>
        <v>0.44800000000000001</v>
      </c>
      <c r="H2" s="64">
        <f>ROUND(F2*INDEX(テーブル!$J$4:$M$8,MATCH(G2,テーブル!$I$4:$I$8,1),MATCH(E2,テーブル!$J$3:$M$3,1)),-2)</f>
        <v>39900</v>
      </c>
    </row>
    <row r="3" spans="1:9" x14ac:dyDescent="0.15">
      <c r="A3" s="51" t="s">
        <v>34</v>
      </c>
      <c r="B3" s="53" t="s">
        <v>29</v>
      </c>
      <c r="C3" s="53" t="str">
        <f>VLOOKUP(B3,テーブル!$A$3:$C$8,2,0)</f>
        <v>中村　英子</v>
      </c>
      <c r="D3" s="33">
        <v>46</v>
      </c>
      <c r="E3" s="73">
        <v>20</v>
      </c>
      <c r="F3" s="74">
        <v>2138000</v>
      </c>
      <c r="G3" s="63">
        <f t="shared" si="0"/>
        <v>0.435</v>
      </c>
      <c r="H3" s="64">
        <f>ROUND(F3*INDEX(テーブル!$J$4:$M$8,MATCH(G3,テーブル!$I$4:$I$8,1),MATCH(E3,テーブル!$J$3:$M$3,1)),-2)</f>
        <v>12800</v>
      </c>
    </row>
    <row r="4" spans="1:9" x14ac:dyDescent="0.15">
      <c r="A4" s="51" t="s">
        <v>34</v>
      </c>
      <c r="B4" s="53" t="s">
        <v>39</v>
      </c>
      <c r="C4" s="53" t="str">
        <f>VLOOKUP(B4,テーブル!$A$3:$C$8,2,0)</f>
        <v>森　大五郎</v>
      </c>
      <c r="D4" s="33">
        <v>52</v>
      </c>
      <c r="E4" s="73">
        <v>26</v>
      </c>
      <c r="F4" s="74">
        <v>2921000</v>
      </c>
      <c r="G4" s="63">
        <f t="shared" si="0"/>
        <v>0.5</v>
      </c>
      <c r="H4" s="64">
        <f>ROUND(F4*INDEX(テーブル!$J$4:$M$8,MATCH(G4,テーブル!$I$4:$I$8,1),MATCH(E4,テーブル!$J$3:$M$3,1)),-2)</f>
        <v>38000</v>
      </c>
    </row>
    <row r="5" spans="1:9" x14ac:dyDescent="0.15">
      <c r="A5" s="51" t="s">
        <v>34</v>
      </c>
      <c r="B5" s="53" t="s">
        <v>25</v>
      </c>
      <c r="C5" s="53" t="str">
        <f>VLOOKUP(B5,テーブル!$A$3:$C$8,2,0)</f>
        <v>小早川　桜</v>
      </c>
      <c r="D5" s="33">
        <v>47</v>
      </c>
      <c r="E5" s="73">
        <v>28</v>
      </c>
      <c r="F5" s="74">
        <v>2659000</v>
      </c>
      <c r="G5" s="63">
        <f t="shared" si="0"/>
        <v>0.59599999999999997</v>
      </c>
      <c r="H5" s="64">
        <f>ROUND(F5*INDEX(テーブル!$J$4:$M$8,MATCH(G5,テーブル!$I$4:$I$8,1),MATCH(E5,テーブル!$J$3:$M$3,1)),-2)</f>
        <v>37200</v>
      </c>
    </row>
    <row r="6" spans="1:9" x14ac:dyDescent="0.15">
      <c r="A6" s="51" t="s">
        <v>34</v>
      </c>
      <c r="B6" s="53" t="s">
        <v>41</v>
      </c>
      <c r="C6" s="53" t="str">
        <f>VLOOKUP(B6,テーブル!$A$3:$C$8,2,0)</f>
        <v>田中　誠一</v>
      </c>
      <c r="D6" s="33">
        <v>56</v>
      </c>
      <c r="E6" s="73">
        <v>27</v>
      </c>
      <c r="F6" s="74">
        <v>2905000</v>
      </c>
      <c r="G6" s="63">
        <f t="shared" si="0"/>
        <v>0.48299999999999998</v>
      </c>
      <c r="H6" s="64">
        <f>ROUND(F6*INDEX(テーブル!$J$4:$M$8,MATCH(G6,テーブル!$I$4:$I$8,1),MATCH(E6,テーブル!$J$3:$M$3,1)),-2)</f>
        <v>34900</v>
      </c>
    </row>
    <row r="7" spans="1:9" x14ac:dyDescent="0.15">
      <c r="A7" s="51" t="s">
        <v>34</v>
      </c>
      <c r="B7" s="53" t="s">
        <v>43</v>
      </c>
      <c r="C7" s="53" t="str">
        <f>VLOOKUP(B7,テーブル!$A$3:$C$8,2,0)</f>
        <v>加山　奈美</v>
      </c>
      <c r="D7" s="33">
        <v>34</v>
      </c>
      <c r="E7" s="73">
        <v>19</v>
      </c>
      <c r="F7" s="74">
        <v>2087000</v>
      </c>
      <c r="G7" s="63">
        <f t="shared" si="0"/>
        <v>0.55900000000000005</v>
      </c>
      <c r="H7" s="64">
        <f>ROUND(F7*INDEX(テーブル!$J$4:$M$8,MATCH(G7,テーブル!$I$4:$I$8,1),MATCH(E7,テーブル!$J$3:$M$3,1)),-2)</f>
        <v>8300</v>
      </c>
    </row>
    <row r="8" spans="1:9" x14ac:dyDescent="0.15">
      <c r="A8" s="51" t="s">
        <v>35</v>
      </c>
      <c r="B8" s="53" t="s">
        <v>37</v>
      </c>
      <c r="C8" s="53" t="str">
        <f>VLOOKUP(B8,テーブル!$A$3:$C$8,2,0)</f>
        <v>井上　正雄</v>
      </c>
      <c r="D8" s="33">
        <v>59</v>
      </c>
      <c r="E8" s="73">
        <v>35</v>
      </c>
      <c r="F8" s="74">
        <v>2809000</v>
      </c>
      <c r="G8" s="63">
        <f t="shared" si="0"/>
        <v>0.59399999999999997</v>
      </c>
      <c r="H8" s="64">
        <f>ROUND(F8*INDEX(テーブル!$J$4:$M$8,MATCH(G8,テーブル!$I$4:$I$8,1),MATCH(E8,テーブル!$J$3:$M$3,1)),-2)</f>
        <v>53400</v>
      </c>
    </row>
    <row r="9" spans="1:9" x14ac:dyDescent="0.15">
      <c r="A9" s="51" t="s">
        <v>35</v>
      </c>
      <c r="B9" s="53" t="s">
        <v>29</v>
      </c>
      <c r="C9" s="53" t="str">
        <f>VLOOKUP(B9,テーブル!$A$3:$C$8,2,0)</f>
        <v>中村　英子</v>
      </c>
      <c r="D9" s="33">
        <v>32</v>
      </c>
      <c r="E9" s="73">
        <v>17</v>
      </c>
      <c r="F9" s="74">
        <v>2254000</v>
      </c>
      <c r="G9" s="63">
        <f t="shared" si="0"/>
        <v>0.53200000000000003</v>
      </c>
      <c r="H9" s="64">
        <f>ROUND(F9*INDEX(テーブル!$J$4:$M$8,MATCH(G9,テーブル!$I$4:$I$8,1),MATCH(E9,テーブル!$J$3:$M$3,1)),-2)</f>
        <v>6800</v>
      </c>
    </row>
    <row r="10" spans="1:9" x14ac:dyDescent="0.15">
      <c r="A10" s="51" t="s">
        <v>35</v>
      </c>
      <c r="B10" s="53" t="s">
        <v>39</v>
      </c>
      <c r="C10" s="53" t="str">
        <f>VLOOKUP(B10,テーブル!$A$3:$C$8,2,0)</f>
        <v>森　大五郎</v>
      </c>
      <c r="D10" s="33">
        <v>81</v>
      </c>
      <c r="E10" s="73">
        <v>32</v>
      </c>
      <c r="F10" s="74">
        <v>3538000</v>
      </c>
      <c r="G10" s="63">
        <f t="shared" si="0"/>
        <v>0.39600000000000002</v>
      </c>
      <c r="H10" s="64">
        <f>ROUND(F10*INDEX(テーブル!$J$4:$M$8,MATCH(G10,テーブル!$I$4:$I$8,1),MATCH(E10,テーブル!$J$3:$M$3,1)),-2)</f>
        <v>53100</v>
      </c>
    </row>
    <row r="11" spans="1:9" x14ac:dyDescent="0.15">
      <c r="A11" s="51" t="s">
        <v>35</v>
      </c>
      <c r="B11" s="53" t="s">
        <v>25</v>
      </c>
      <c r="C11" s="53" t="str">
        <f>VLOOKUP(B11,テーブル!$A$3:$C$8,2,0)</f>
        <v>小早川　桜</v>
      </c>
      <c r="D11" s="33">
        <v>65</v>
      </c>
      <c r="E11" s="73">
        <v>25</v>
      </c>
      <c r="F11" s="74">
        <v>3416000</v>
      </c>
      <c r="G11" s="63">
        <f t="shared" si="0"/>
        <v>0.38500000000000001</v>
      </c>
      <c r="H11" s="64">
        <f>ROUND(F11*INDEX(テーブル!$J$4:$M$8,MATCH(G11,テーブル!$I$4:$I$8,1),MATCH(E11,テーブル!$J$3:$M$3,1)),-2)</f>
        <v>34200</v>
      </c>
    </row>
    <row r="12" spans="1:9" x14ac:dyDescent="0.15">
      <c r="A12" s="51" t="s">
        <v>35</v>
      </c>
      <c r="B12" s="53" t="s">
        <v>41</v>
      </c>
      <c r="C12" s="53" t="str">
        <f>VLOOKUP(B12,テーブル!$A$3:$C$8,2,0)</f>
        <v>田中　誠一</v>
      </c>
      <c r="D12" s="33">
        <v>39</v>
      </c>
      <c r="E12" s="73">
        <v>21</v>
      </c>
      <c r="F12" s="74">
        <v>3762000</v>
      </c>
      <c r="G12" s="63">
        <f t="shared" si="0"/>
        <v>0.53900000000000003</v>
      </c>
      <c r="H12" s="64">
        <f>ROUND(F12*INDEX(テーブル!$J$4:$M$8,MATCH(G12,テーブル!$I$4:$I$8,1),MATCH(E12,テーブル!$J$3:$M$3,1)),-2)</f>
        <v>30100</v>
      </c>
    </row>
    <row r="13" spans="1:9" x14ac:dyDescent="0.15">
      <c r="A13" s="51" t="s">
        <v>35</v>
      </c>
      <c r="B13" s="53" t="s">
        <v>43</v>
      </c>
      <c r="C13" s="53" t="str">
        <f>VLOOKUP(B13,テーブル!$A$3:$C$8,2,0)</f>
        <v>加山　奈美</v>
      </c>
      <c r="D13" s="33">
        <v>39</v>
      </c>
      <c r="E13" s="73">
        <v>18</v>
      </c>
      <c r="F13" s="74">
        <v>1820000</v>
      </c>
      <c r="G13" s="63">
        <f t="shared" si="0"/>
        <v>0.46200000000000002</v>
      </c>
      <c r="H13" s="64">
        <f>ROUND(F13*INDEX(テーブル!$J$4:$M$8,MATCH(G13,テーブル!$I$4:$I$8,1),MATCH(E13,テーブル!$J$3:$M$3,1)),-2)</f>
        <v>3600</v>
      </c>
    </row>
    <row r="14" spans="1:9" x14ac:dyDescent="0.15">
      <c r="A14" s="51"/>
      <c r="B14" s="33"/>
      <c r="C14" s="33"/>
      <c r="D14" s="33"/>
      <c r="E14" s="33"/>
      <c r="F14" s="33"/>
      <c r="G14" s="33"/>
      <c r="H14" s="56"/>
    </row>
    <row r="15" spans="1:9" ht="14.25" thickBot="1" x14ac:dyDescent="0.2">
      <c r="A15" s="65" t="s">
        <v>5</v>
      </c>
      <c r="B15" s="58"/>
      <c r="C15" s="58"/>
      <c r="D15" s="66">
        <f>SUM(D2:D13)</f>
        <v>617</v>
      </c>
      <c r="E15" s="66">
        <f>SUM(E2:E13)</f>
        <v>298</v>
      </c>
      <c r="F15" s="66">
        <f>SUM(F2:F13)</f>
        <v>32805000</v>
      </c>
      <c r="G15" s="66"/>
      <c r="H15" s="67">
        <f>SUM(H2:H13)</f>
        <v>352300</v>
      </c>
      <c r="I15" s="71" t="s">
        <v>62</v>
      </c>
    </row>
    <row r="16" spans="1:9" x14ac:dyDescent="0.15">
      <c r="H16" s="75"/>
    </row>
    <row r="17" spans="1:8" x14ac:dyDescent="0.15">
      <c r="H17" s="76"/>
    </row>
    <row r="18" spans="1:8" x14ac:dyDescent="0.15">
      <c r="H18" s="77"/>
    </row>
    <row r="19" spans="1:8" x14ac:dyDescent="0.15">
      <c r="H19" s="77"/>
    </row>
    <row r="20" spans="1:8" x14ac:dyDescent="0.15">
      <c r="A20" s="71" t="s">
        <v>26</v>
      </c>
      <c r="H20" s="77"/>
    </row>
    <row r="21" spans="1:8" x14ac:dyDescent="0.15">
      <c r="H21" s="77"/>
    </row>
  </sheetData>
  <phoneticPr fontId="3"/>
  <printOptions headings="1"/>
  <pageMargins left="0.34" right="0.16" top="0.98425196850393704" bottom="0.62992125984251968" header="0.51181102362204722" footer="0.51181102362204722"/>
  <pageSetup paperSize="9" scale="44" orientation="landscape" r:id="rId1"/>
  <headerFooter alignWithMargins="0"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34"/>
  <sheetViews>
    <sheetView zoomScaleNormal="100" workbookViewId="0">
      <selection sqref="A1:K1"/>
    </sheetView>
  </sheetViews>
  <sheetFormatPr defaultRowHeight="13.5" x14ac:dyDescent="0.15"/>
  <cols>
    <col min="1" max="1" width="5.5" bestFit="1" customWidth="1"/>
    <col min="2" max="2" width="11.625" bestFit="1" customWidth="1"/>
    <col min="3" max="5" width="9.5" bestFit="1" customWidth="1"/>
    <col min="6" max="6" width="7.5" bestFit="1" customWidth="1"/>
    <col min="7" max="7" width="11.625" bestFit="1" customWidth="1"/>
    <col min="8" max="8" width="7.5" bestFit="1" customWidth="1"/>
    <col min="9" max="10" width="9.5" bestFit="1" customWidth="1"/>
    <col min="11" max="11" width="10.5" bestFit="1" customWidth="1"/>
    <col min="12" max="12" width="10.5" customWidth="1"/>
    <col min="13" max="13" width="50.5" bestFit="1" customWidth="1"/>
    <col min="14" max="14" width="12.75" bestFit="1" customWidth="1"/>
    <col min="15" max="16" width="7.5" bestFit="1" customWidth="1"/>
    <col min="17" max="17" width="7.375" customWidth="1"/>
  </cols>
  <sheetData>
    <row r="1" spans="1:16" ht="14.25" thickBot="1" x14ac:dyDescent="0.2">
      <c r="A1" s="83" t="s">
        <v>32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26"/>
    </row>
    <row r="2" spans="1:16" s="1" customFormat="1" x14ac:dyDescent="0.15">
      <c r="A2" s="4" t="s">
        <v>6</v>
      </c>
      <c r="B2" s="5" t="s">
        <v>0</v>
      </c>
      <c r="C2" s="5" t="s">
        <v>9</v>
      </c>
      <c r="D2" s="5" t="s">
        <v>3</v>
      </c>
      <c r="E2" s="5" t="s">
        <v>20</v>
      </c>
      <c r="F2" s="5" t="s">
        <v>45</v>
      </c>
      <c r="G2" s="5" t="s">
        <v>46</v>
      </c>
      <c r="H2" s="5" t="s">
        <v>31</v>
      </c>
      <c r="I2" s="5" t="s">
        <v>53</v>
      </c>
      <c r="J2" s="5" t="s">
        <v>10</v>
      </c>
      <c r="K2" s="35" t="s">
        <v>11</v>
      </c>
      <c r="L2" s="68"/>
      <c r="M2" s="38" t="s">
        <v>57</v>
      </c>
      <c r="N2" s="37">
        <f>DSUM(データＡ!$A$1:$G$25,6,N5:N6)</f>
        <v>171800</v>
      </c>
      <c r="O2" s="18"/>
    </row>
    <row r="3" spans="1:16" ht="14.25" thickBot="1" x14ac:dyDescent="0.2">
      <c r="A3" s="7" t="s">
        <v>39</v>
      </c>
      <c r="B3" s="2" t="str">
        <f>VLOOKUP(A3,テーブル!$A$3:$C$8,2,0)</f>
        <v>森　大五郎</v>
      </c>
      <c r="C3" s="20">
        <f>DSUM(データＡ!$A$1:$G$25,C$2,$C$12:$C$13)</f>
        <v>20</v>
      </c>
      <c r="D3" s="20">
        <f>DSUM(データＡ!$A$1:$G$25,D$2,$C$12:$C$13)</f>
        <v>76000</v>
      </c>
      <c r="E3" s="20">
        <f>DSUM(データＡ!$A$1:$G$25,E$2,$C$12:$C$13)</f>
        <v>129600</v>
      </c>
      <c r="F3" s="20">
        <f>DSUM(データＢ!$A$1:$H$13,F$2,$C$12:$C$13)</f>
        <v>58</v>
      </c>
      <c r="G3" s="20">
        <f>DSUM(データＢ!$A$1:$H$13,G$2,$C$12:$C$13)</f>
        <v>6459000</v>
      </c>
      <c r="H3" s="48">
        <f>ROUNDDOWN(G3/(VLOOKUP(A3,テーブル!$A$3:$C$8,3,0)*1000),2)</f>
        <v>0.95</v>
      </c>
      <c r="I3" s="20">
        <f>DSUM(データＢ!$A$1:$H$13,I$2,$C$12:$C$13)</f>
        <v>91100</v>
      </c>
      <c r="J3" s="20">
        <f>ROUNDUP(IF(OR(F3&gt;=58,H3&gt;=103%),F3*270,0),-2)</f>
        <v>15700</v>
      </c>
      <c r="K3" s="8">
        <f t="shared" ref="K3:K8" si="0">D3+E3+I3+J3</f>
        <v>312400</v>
      </c>
      <c r="L3" s="69"/>
      <c r="M3" s="41" t="s">
        <v>61</v>
      </c>
      <c r="N3" s="19">
        <f>DCOUNT(データＢ!$A$1:$H$13,5,N7:P8)</f>
        <v>3</v>
      </c>
      <c r="O3" s="18" t="s">
        <v>63</v>
      </c>
    </row>
    <row r="4" spans="1:16" ht="14.25" thickBot="1" x14ac:dyDescent="0.2">
      <c r="A4" s="7" t="s">
        <v>37</v>
      </c>
      <c r="B4" s="2" t="str">
        <f>VLOOKUP(A4,テーブル!$A$3:$C$8,2,0)</f>
        <v>井上　正雄</v>
      </c>
      <c r="C4" s="20">
        <f>DSUM(データＡ!$A$1:$G$25,C$2,$A$12:$A$13)</f>
        <v>18</v>
      </c>
      <c r="D4" s="20">
        <f>DSUM(データＡ!$A$1:$G$25,D$2,$A$12:$A$13)</f>
        <v>64800</v>
      </c>
      <c r="E4" s="20">
        <f>DSUM(データＡ!$A$1:$G$25,E$2,$A$12:$A$13)</f>
        <v>110600</v>
      </c>
      <c r="F4" s="20">
        <f>DSUM(データＢ!$A$1:$H$13,F$2,$A$12:$A$13)</f>
        <v>65</v>
      </c>
      <c r="G4" s="20">
        <f>DSUM(データＢ!$A$1:$H$13,G$2,$A$12:$A$13)</f>
        <v>5305000</v>
      </c>
      <c r="H4" s="48">
        <f>ROUNDDOWN(G4/(VLOOKUP(A4,テーブル!$A$3:$C$8,3,0)*1000),2)</f>
        <v>0.92</v>
      </c>
      <c r="I4" s="20">
        <f>DSUM(データＢ!$A$1:$H$13,I$2,$A$12:$A$13)</f>
        <v>93300</v>
      </c>
      <c r="J4" s="20">
        <f t="shared" ref="J4:J8" si="1">ROUNDUP(IF(OR(F4&gt;=58,H4&gt;=103%),F4*270,0),-2)</f>
        <v>17600</v>
      </c>
      <c r="K4" s="8">
        <f t="shared" si="0"/>
        <v>286300</v>
      </c>
      <c r="L4" s="69"/>
      <c r="O4" s="18"/>
    </row>
    <row r="5" spans="1:16" x14ac:dyDescent="0.15">
      <c r="A5" s="7" t="s">
        <v>41</v>
      </c>
      <c r="B5" s="2" t="str">
        <f>VLOOKUP(A5,テーブル!$A$3:$C$8,2,0)</f>
        <v>田中　誠一</v>
      </c>
      <c r="C5" s="20">
        <f>DSUM(データＡ!$A$1:$G$25,C$2,$E$12:$E$13)</f>
        <v>21</v>
      </c>
      <c r="D5" s="20">
        <f>DSUM(データＡ!$A$1:$G$25,D$2,$E$12:$E$13)</f>
        <v>75600</v>
      </c>
      <c r="E5" s="20">
        <f>DSUM(データＡ!$A$1:$G$25,E$2,$E$12:$E$13)</f>
        <v>134300</v>
      </c>
      <c r="F5" s="20">
        <f>DSUM(データＢ!$A$1:$H$13,F$2,$E$12:$E$13)</f>
        <v>48</v>
      </c>
      <c r="G5" s="20">
        <f>DSUM(データＢ!$A$1:$H$13,G$2,$E$12:$E$13)</f>
        <v>6667000</v>
      </c>
      <c r="H5" s="48">
        <f>ROUNDDOWN(G5/(VLOOKUP(A5,テーブル!$A$3:$C$8,3,0)*1000),2)</f>
        <v>0.97</v>
      </c>
      <c r="I5" s="20">
        <f>DSUM(データＢ!$A$1:$H$13,I$2,$E$12:$E$13)</f>
        <v>65000</v>
      </c>
      <c r="J5" s="20">
        <f t="shared" si="1"/>
        <v>0</v>
      </c>
      <c r="K5" s="8">
        <f t="shared" si="0"/>
        <v>274900</v>
      </c>
      <c r="L5" s="69"/>
      <c r="M5" s="18"/>
      <c r="N5" s="12" t="s">
        <v>55</v>
      </c>
      <c r="O5" s="26"/>
    </row>
    <row r="6" spans="1:16" ht="14.25" thickBot="1" x14ac:dyDescent="0.2">
      <c r="A6" s="7" t="s">
        <v>25</v>
      </c>
      <c r="B6" s="2" t="str">
        <f>VLOOKUP(A6,テーブル!$A$3:$C$8,2,0)</f>
        <v>小早川　桜</v>
      </c>
      <c r="C6" s="20">
        <f>DSUM(データＡ!$A$1:$G$25,C$2,$D$12:$D$13)</f>
        <v>19</v>
      </c>
      <c r="D6" s="20">
        <f>DSUM(データＡ!$A$1:$G$25,D$2,$D$12:$D$13)</f>
        <v>64600</v>
      </c>
      <c r="E6" s="20">
        <f>DSUM(データＡ!$A$1:$G$25,E$2,$D$12:$D$13)</f>
        <v>115500</v>
      </c>
      <c r="F6" s="20">
        <f>DSUM(データＢ!$A$1:$H$13,F$2,$D$12:$D$13)</f>
        <v>53</v>
      </c>
      <c r="G6" s="20">
        <f>DSUM(データＢ!$A$1:$H$13,G$2,$D$12:$D$13)</f>
        <v>6075000</v>
      </c>
      <c r="H6" s="48">
        <f>ROUNDDOWN(G6/(VLOOKUP(A6,テーブル!$A$3:$C$8,3,0)*1000),2)</f>
        <v>1.04</v>
      </c>
      <c r="I6" s="20">
        <f>DSUM(データＢ!$A$1:$H$13,I$2,$D$12:$D$13)</f>
        <v>71400</v>
      </c>
      <c r="J6" s="20">
        <f t="shared" si="1"/>
        <v>14400</v>
      </c>
      <c r="K6" s="8">
        <f t="shared" si="0"/>
        <v>265900</v>
      </c>
      <c r="L6" s="69"/>
      <c r="M6" s="18"/>
      <c r="N6" s="78" t="s">
        <v>56</v>
      </c>
      <c r="O6" s="39"/>
    </row>
    <row r="7" spans="1:16" x14ac:dyDescent="0.15">
      <c r="A7" s="7" t="s">
        <v>29</v>
      </c>
      <c r="B7" s="2" t="str">
        <f>VLOOKUP(A7,テーブル!$A$3:$C$8,2,0)</f>
        <v>中村　英子</v>
      </c>
      <c r="C7" s="20">
        <f>DSUM(データＡ!$A$1:$G$25,C$2,$B$12:$B$13)</f>
        <v>17</v>
      </c>
      <c r="D7" s="20">
        <f>DSUM(データＡ!$A$1:$G$25,D$2,$B$12:$B$13)</f>
        <v>57800</v>
      </c>
      <c r="E7" s="20">
        <f>DSUM(データＡ!$A$1:$G$25,E$2,$B$12:$B$13)</f>
        <v>100100</v>
      </c>
      <c r="F7" s="20">
        <f>DSUM(データＢ!$A$1:$H$13,F$2,$B$12:$B$13)</f>
        <v>37</v>
      </c>
      <c r="G7" s="20">
        <f>DSUM(データＢ!$A$1:$H$13,G$2,$B$12:$B$13)</f>
        <v>4392000</v>
      </c>
      <c r="H7" s="48">
        <f>ROUNDDOWN(G7/(VLOOKUP(A7,テーブル!$A$3:$C$8,3,0)*1000),2)</f>
        <v>1.03</v>
      </c>
      <c r="I7" s="20">
        <f>DSUM(データＢ!$A$1:$H$13,I$2,$B$12:$B$13)</f>
        <v>19600</v>
      </c>
      <c r="J7" s="20">
        <f t="shared" si="1"/>
        <v>10000</v>
      </c>
      <c r="K7" s="8">
        <f t="shared" si="0"/>
        <v>187500</v>
      </c>
      <c r="L7" s="69"/>
      <c r="M7" s="18"/>
      <c r="N7" s="4" t="s">
        <v>45</v>
      </c>
      <c r="O7" s="5" t="s">
        <v>45</v>
      </c>
      <c r="P7" s="6" t="s">
        <v>15</v>
      </c>
    </row>
    <row r="8" spans="1:16" ht="14.25" thickBot="1" x14ac:dyDescent="0.2">
      <c r="A8" s="7" t="s">
        <v>43</v>
      </c>
      <c r="B8" s="2" t="str">
        <f>VLOOKUP(A8,テーブル!$A$3:$C$8,2,0)</f>
        <v>加山　奈美</v>
      </c>
      <c r="C8" s="20">
        <f>DSUM(データＡ!$A$1:$G$25,C$2,$F$12:$F$13)</f>
        <v>16</v>
      </c>
      <c r="D8" s="20">
        <f>DSUM(データＡ!$A$1:$G$25,D$2,$F$12:$F$13)</f>
        <v>60800</v>
      </c>
      <c r="E8" s="20">
        <f>DSUM(データＡ!$A$1:$G$25,E$2,$F$12:$F$13)</f>
        <v>97200</v>
      </c>
      <c r="F8" s="20">
        <f>DSUM(データＢ!$A$1:$H$13,F$2,$F$12:$F$13)</f>
        <v>37</v>
      </c>
      <c r="G8" s="20">
        <f>DSUM(データＢ!$A$1:$H$13,G$2,$F$12:$F$13)</f>
        <v>3907000</v>
      </c>
      <c r="H8" s="48">
        <f>ROUNDDOWN(G8/(VLOOKUP(A8,テーブル!$A$3:$C$8,3,0)*1000),2)</f>
        <v>1.01</v>
      </c>
      <c r="I8" s="20">
        <f>DSUM(データＢ!$A$1:$H$13,I$2,$F$12:$F$13)</f>
        <v>11900</v>
      </c>
      <c r="J8" s="20">
        <f t="shared" si="1"/>
        <v>0</v>
      </c>
      <c r="K8" s="8">
        <f t="shared" si="0"/>
        <v>169900</v>
      </c>
      <c r="L8" s="69"/>
      <c r="M8" s="18"/>
      <c r="N8" s="41" t="s">
        <v>59</v>
      </c>
      <c r="O8" s="42" t="s">
        <v>60</v>
      </c>
      <c r="P8" s="43" t="s">
        <v>58</v>
      </c>
    </row>
    <row r="9" spans="1:16" x14ac:dyDescent="0.15">
      <c r="A9" s="7"/>
      <c r="B9" s="2"/>
      <c r="C9" s="20"/>
      <c r="D9" s="20"/>
      <c r="E9" s="20"/>
      <c r="F9" s="20"/>
      <c r="G9" s="20"/>
      <c r="H9" s="20"/>
      <c r="I9" s="20"/>
      <c r="J9" s="20"/>
      <c r="K9" s="8"/>
      <c r="L9" s="16"/>
      <c r="M9" s="18"/>
    </row>
    <row r="10" spans="1:16" ht="14.25" thickBot="1" x14ac:dyDescent="0.2">
      <c r="A10" s="9"/>
      <c r="B10" s="10" t="s">
        <v>5</v>
      </c>
      <c r="C10" s="11">
        <f>SUM(C3:C8)</f>
        <v>111</v>
      </c>
      <c r="D10" s="11">
        <f>SUM(D3:D8)</f>
        <v>399600</v>
      </c>
      <c r="E10" s="11">
        <f>SUM(E3:E8)</f>
        <v>687300</v>
      </c>
      <c r="F10" s="11">
        <f t="shared" ref="F10:G10" si="2">SUM(F3:F8)</f>
        <v>298</v>
      </c>
      <c r="G10" s="11">
        <f t="shared" si="2"/>
        <v>32805000</v>
      </c>
      <c r="H10" s="11"/>
      <c r="I10" s="11">
        <f>SUM(I3:I8)</f>
        <v>352300</v>
      </c>
      <c r="J10" s="11">
        <f>SUM(J3:J8)</f>
        <v>57700</v>
      </c>
      <c r="K10" s="24">
        <f>SUM(K3:K8)</f>
        <v>1496900</v>
      </c>
      <c r="L10" s="16" t="s">
        <v>62</v>
      </c>
      <c r="M10" s="18"/>
    </row>
    <row r="11" spans="1:16" ht="14.25" thickBot="1" x14ac:dyDescent="0.2">
      <c r="M11" s="18"/>
    </row>
    <row r="12" spans="1:16" x14ac:dyDescent="0.15">
      <c r="A12" s="12" t="s">
        <v>6</v>
      </c>
      <c r="B12" s="12" t="s">
        <v>6</v>
      </c>
      <c r="C12" s="12" t="s">
        <v>6</v>
      </c>
      <c r="D12" s="12" t="s">
        <v>6</v>
      </c>
      <c r="E12" s="12" t="s">
        <v>6</v>
      </c>
      <c r="F12" s="12" t="s">
        <v>6</v>
      </c>
      <c r="J12" s="45"/>
      <c r="M12" s="18"/>
    </row>
    <row r="13" spans="1:16" ht="14.25" thickBot="1" x14ac:dyDescent="0.2">
      <c r="A13" s="13" t="s">
        <v>37</v>
      </c>
      <c r="B13" s="13" t="s">
        <v>29</v>
      </c>
      <c r="C13" s="13" t="s">
        <v>39</v>
      </c>
      <c r="D13" s="13" t="s">
        <v>25</v>
      </c>
      <c r="E13" s="13" t="s">
        <v>41</v>
      </c>
      <c r="F13" s="13" t="s">
        <v>43</v>
      </c>
      <c r="M13" s="18"/>
    </row>
    <row r="16" spans="1:16" x14ac:dyDescent="0.15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</row>
    <row r="17" spans="1:14" x14ac:dyDescent="0.15">
      <c r="E17" s="17"/>
      <c r="G17" s="21"/>
      <c r="H17" s="21"/>
      <c r="I17" s="21"/>
      <c r="J17" s="21"/>
      <c r="K17" s="21"/>
      <c r="L17" s="21"/>
      <c r="M17" s="14"/>
      <c r="N17" s="14"/>
    </row>
    <row r="18" spans="1:14" x14ac:dyDescent="0.15">
      <c r="F18" s="25"/>
      <c r="G18" s="21"/>
      <c r="H18" s="21"/>
      <c r="I18" s="21"/>
      <c r="J18" s="21"/>
      <c r="K18" s="21"/>
      <c r="L18" s="21"/>
      <c r="M18" s="21"/>
      <c r="N18" s="14"/>
    </row>
    <row r="19" spans="1:14" x14ac:dyDescent="0.15">
      <c r="F19" s="25"/>
      <c r="G19" s="21"/>
      <c r="H19" s="21"/>
      <c r="I19" s="21"/>
      <c r="J19" s="21"/>
      <c r="K19" s="21"/>
      <c r="L19" s="21"/>
      <c r="M19" s="21"/>
      <c r="N19" s="14"/>
    </row>
    <row r="20" spans="1:14" x14ac:dyDescent="0.15">
      <c r="F20" s="25"/>
      <c r="G20" s="21"/>
      <c r="H20" s="21"/>
      <c r="I20" s="21"/>
      <c r="J20" s="21"/>
      <c r="K20" s="21"/>
      <c r="L20" s="21"/>
      <c r="M20" s="21"/>
      <c r="N20" s="14"/>
    </row>
    <row r="21" spans="1:14" x14ac:dyDescent="0.15">
      <c r="F21" s="25"/>
      <c r="G21" s="14"/>
      <c r="H21" s="14"/>
      <c r="I21" s="14"/>
      <c r="J21" s="14"/>
      <c r="K21" s="14"/>
      <c r="L21" s="14"/>
      <c r="M21" s="14"/>
    </row>
    <row r="22" spans="1:14" x14ac:dyDescent="0.15">
      <c r="F22" s="25"/>
      <c r="G22" s="14"/>
      <c r="H22" s="14"/>
      <c r="I22" s="14"/>
      <c r="J22" s="14"/>
      <c r="K22" s="14"/>
      <c r="L22" s="14"/>
      <c r="M22" s="14"/>
    </row>
    <row r="23" spans="1:14" x14ac:dyDescent="0.15">
      <c r="F23" s="25"/>
      <c r="G23" s="14"/>
      <c r="H23" s="14"/>
      <c r="I23" s="14"/>
      <c r="J23" s="14"/>
      <c r="K23" s="14"/>
      <c r="L23" s="14"/>
      <c r="M23" s="14"/>
    </row>
    <row r="24" spans="1:14" x14ac:dyDescent="0.15">
      <c r="F24" s="25"/>
      <c r="G24" s="14"/>
      <c r="H24" s="14"/>
      <c r="I24" s="14"/>
      <c r="J24" s="14"/>
      <c r="K24" s="14"/>
      <c r="L24" s="14"/>
      <c r="M24" s="14"/>
    </row>
    <row r="25" spans="1:14" x14ac:dyDescent="0.15">
      <c r="A25" s="14"/>
      <c r="B25" s="14"/>
      <c r="C25" s="14"/>
      <c r="D25" s="16"/>
      <c r="E25" s="16"/>
      <c r="F25" s="16"/>
      <c r="G25" s="14"/>
      <c r="H25" s="14"/>
      <c r="I25" s="14"/>
      <c r="J25" s="14"/>
      <c r="K25" s="14"/>
      <c r="L25" s="14"/>
      <c r="M25" s="14"/>
    </row>
    <row r="26" spans="1:14" x14ac:dyDescent="0.15">
      <c r="A26" s="14"/>
      <c r="B26" s="14"/>
      <c r="C26" s="14"/>
      <c r="D26" s="16"/>
      <c r="E26" s="16"/>
      <c r="F26" s="16"/>
      <c r="G26" s="14"/>
      <c r="H26" s="14"/>
      <c r="I26" s="14"/>
      <c r="J26" s="14"/>
      <c r="K26" s="14"/>
      <c r="L26" s="14"/>
      <c r="M26" s="14"/>
      <c r="N26" s="14"/>
    </row>
    <row r="27" spans="1:14" x14ac:dyDescent="0.1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</row>
    <row r="28" spans="1:14" x14ac:dyDescent="0.1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</row>
    <row r="29" spans="1:14" x14ac:dyDescent="0.1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</row>
    <row r="30" spans="1:14" x14ac:dyDescent="0.1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 t="s">
        <v>64</v>
      </c>
      <c r="L30" s="14"/>
      <c r="M30" s="14"/>
      <c r="N30" s="14"/>
    </row>
    <row r="31" spans="1:14" x14ac:dyDescent="0.1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</row>
    <row r="32" spans="1:14" x14ac:dyDescent="0.1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</row>
    <row r="33" spans="1:14" x14ac:dyDescent="0.1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</row>
    <row r="34" spans="1:14" x14ac:dyDescent="0.1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</row>
  </sheetData>
  <sortState xmlns:xlrd2="http://schemas.microsoft.com/office/spreadsheetml/2017/richdata2" ref="A3:K8">
    <sortCondition descending="1" ref="K3:K8"/>
  </sortState>
  <mergeCells count="1">
    <mergeCell ref="A1:K1"/>
  </mergeCells>
  <phoneticPr fontId="3"/>
  <printOptions headings="1"/>
  <pageMargins left="0.34" right="0.16" top="0.98425196850393704" bottom="0.62992125984251968" header="0.51181102362204722" footer="0.51181102362204722"/>
  <pageSetup paperSize="9" scale="44" orientation="landscape" r:id="rId1"/>
  <headerFooter alignWithMargins="0">
    <oddHeader>&amp;C&amp;A</oddHeader>
  </headerFooter>
  <ignoredErrors>
    <ignoredError sqref="H3:H8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テーブル</vt:lpstr>
      <vt:lpstr>データＡ</vt:lpstr>
      <vt:lpstr>データＢ</vt:lpstr>
      <vt:lpstr>計算表</vt:lpstr>
    </vt:vector>
  </TitlesOfParts>
  <Company>日本情報処理検定協会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日本情報処理検定協会(K.Y)</cp:lastModifiedBy>
  <cp:lastPrinted>2016-01-07T05:22:26Z</cp:lastPrinted>
  <dcterms:created xsi:type="dcterms:W3CDTF">2008-12-24T06:30:48Z</dcterms:created>
  <dcterms:modified xsi:type="dcterms:W3CDTF">2021-09-06T01:46:04Z</dcterms:modified>
</cp:coreProperties>
</file>