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0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yamaguchi\Desktop\"/>
    </mc:Choice>
  </mc:AlternateContent>
  <xr:revisionPtr revIDLastSave="0" documentId="8_{00756391-13BC-4865-A6B4-6AEC9D4E1A3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テーブル" sheetId="4" r:id="rId1"/>
    <sheet name="仕入データ" sheetId="5" r:id="rId2"/>
    <sheet name="売上データ" sheetId="6" r:id="rId3"/>
    <sheet name="計算表" sheetId="7" r:id="rId4"/>
  </sheets>
  <definedNames>
    <definedName name="_xlnm._FilterDatabase" localSheetId="0" hidden="1">テーブル!#REF!</definedName>
    <definedName name="_xlnm._FilterDatabase" localSheetId="3" hidden="1">計算表!#REF!</definedName>
    <definedName name="_xlnm._FilterDatabase" localSheetId="1" hidden="1">仕入データ!#REF!</definedName>
    <definedName name="_xlnm._FilterDatabase" localSheetId="2" hidden="1">売上データ!$A$1:$E$22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" i="5" l="1"/>
  <c r="D4" i="5"/>
  <c r="D5" i="5"/>
  <c r="D6" i="5"/>
  <c r="D7" i="5"/>
  <c r="D8" i="5"/>
  <c r="D9" i="5"/>
  <c r="D10" i="5"/>
  <c r="D11" i="5"/>
  <c r="D12" i="5"/>
  <c r="D13" i="5"/>
  <c r="D14" i="5"/>
  <c r="D15" i="5"/>
  <c r="D16" i="5"/>
  <c r="D17" i="5"/>
  <c r="D18" i="5"/>
  <c r="D19" i="5"/>
  <c r="D20" i="5"/>
  <c r="D21" i="5"/>
  <c r="D22" i="5"/>
  <c r="D23" i="5"/>
  <c r="D24" i="5"/>
  <c r="D25" i="5"/>
  <c r="D2" i="5"/>
  <c r="D10" i="7"/>
  <c r="D9" i="7"/>
  <c r="D8" i="7"/>
  <c r="D7" i="7"/>
  <c r="D6" i="7"/>
  <c r="D5" i="7"/>
  <c r="D4" i="7"/>
  <c r="D3" i="7"/>
  <c r="C3" i="7"/>
  <c r="C10" i="7"/>
  <c r="C9" i="7"/>
  <c r="C8" i="7"/>
  <c r="C7" i="7"/>
  <c r="C6" i="7"/>
  <c r="C5" i="7"/>
  <c r="C4" i="7"/>
  <c r="E2" i="5"/>
  <c r="B27" i="5" l="1"/>
  <c r="D27" i="6"/>
  <c r="E2" i="6"/>
  <c r="B3" i="6"/>
  <c r="B4" i="6"/>
  <c r="B5" i="6"/>
  <c r="B6" i="6"/>
  <c r="B7" i="6"/>
  <c r="B8" i="6"/>
  <c r="B9" i="6"/>
  <c r="B10" i="6"/>
  <c r="B11" i="6"/>
  <c r="B12" i="6"/>
  <c r="B13" i="6"/>
  <c r="B14" i="6"/>
  <c r="B15" i="6"/>
  <c r="B16" i="6"/>
  <c r="B17" i="6"/>
  <c r="B18" i="6"/>
  <c r="B19" i="6"/>
  <c r="B20" i="6"/>
  <c r="B21" i="6"/>
  <c r="B22" i="6"/>
  <c r="B23" i="6"/>
  <c r="B24" i="6"/>
  <c r="B25" i="6"/>
  <c r="B2" i="6"/>
  <c r="I4" i="7" l="1"/>
  <c r="I3" i="7"/>
  <c r="I5" i="7"/>
  <c r="I6" i="7"/>
  <c r="E3" i="6"/>
  <c r="J4" i="7" s="1"/>
  <c r="E4" i="6"/>
  <c r="E5" i="6"/>
  <c r="E6" i="6"/>
  <c r="E7" i="6"/>
  <c r="E8" i="6"/>
  <c r="E9" i="6"/>
  <c r="E10" i="6"/>
  <c r="E11" i="6"/>
  <c r="E12" i="6"/>
  <c r="E13" i="6"/>
  <c r="E14" i="6"/>
  <c r="E15" i="6"/>
  <c r="E16" i="6"/>
  <c r="E17" i="6"/>
  <c r="E18" i="6"/>
  <c r="E19" i="6"/>
  <c r="E20" i="6"/>
  <c r="E21" i="6"/>
  <c r="E22" i="6"/>
  <c r="E23" i="6"/>
  <c r="E24" i="6"/>
  <c r="E25" i="6"/>
  <c r="B4" i="7"/>
  <c r="B5" i="7"/>
  <c r="B6" i="7"/>
  <c r="B7" i="7"/>
  <c r="B8" i="7"/>
  <c r="B9" i="7"/>
  <c r="B10" i="7"/>
  <c r="B3" i="7"/>
  <c r="J3" i="7" l="1"/>
  <c r="K3" i="7" s="1"/>
  <c r="J6" i="7"/>
  <c r="K6" i="7" s="1"/>
  <c r="J5" i="7"/>
  <c r="K4" i="7"/>
  <c r="L4" i="7" s="1"/>
  <c r="E3" i="7"/>
  <c r="F3" i="7" s="1"/>
  <c r="K5" i="7" l="1"/>
  <c r="L5" i="7" s="1"/>
  <c r="L6" i="7"/>
  <c r="L3" i="7"/>
  <c r="I8" i="7"/>
  <c r="E8" i="7"/>
  <c r="F8" i="7" s="1"/>
  <c r="E10" i="7"/>
  <c r="F10" i="7" s="1"/>
  <c r="E9" i="7"/>
  <c r="F9" i="7" s="1"/>
  <c r="E7" i="7"/>
  <c r="F7" i="7" s="1"/>
  <c r="E6" i="7"/>
  <c r="F6" i="7" s="1"/>
  <c r="E5" i="7"/>
  <c r="F5" i="7" s="1"/>
  <c r="E4" i="7"/>
  <c r="F4" i="7" s="1"/>
  <c r="E4" i="5"/>
  <c r="E5" i="5"/>
  <c r="E6" i="5"/>
  <c r="E7" i="5"/>
  <c r="E8" i="5"/>
  <c r="E9" i="5"/>
  <c r="E10" i="5"/>
  <c r="E11" i="5"/>
  <c r="E25" i="5" l="1"/>
  <c r="E18" i="5"/>
  <c r="E21" i="5"/>
  <c r="E23" i="5"/>
  <c r="E19" i="5"/>
  <c r="E15" i="5"/>
  <c r="E22" i="5"/>
  <c r="E14" i="5"/>
  <c r="E24" i="5"/>
  <c r="E20" i="5"/>
  <c r="E16" i="5"/>
  <c r="E12" i="5"/>
  <c r="E17" i="5"/>
  <c r="E13" i="5"/>
  <c r="E3" i="5"/>
  <c r="E27" i="5" l="1"/>
  <c r="D27" i="5" l="1"/>
  <c r="C12" i="7" l="1"/>
  <c r="E12" i="7" l="1"/>
  <c r="D12" i="7"/>
  <c r="J8" i="7" l="1"/>
  <c r="K8" i="7" l="1"/>
  <c r="L8" i="7"/>
  <c r="M5" i="7" l="1"/>
  <c r="M6" i="7"/>
  <c r="M4" i="7"/>
  <c r="M3" i="7"/>
  <c r="M8" i="7" l="1"/>
</calcChain>
</file>

<file path=xl/sharedStrings.xml><?xml version="1.0" encoding="utf-8"?>
<sst xmlns="http://schemas.openxmlformats.org/spreadsheetml/2006/main" count="108" uniqueCount="56">
  <si>
    <t>得ＣＯ</t>
  </si>
  <si>
    <t>得意先名</t>
  </si>
  <si>
    <t>売上額</t>
  </si>
  <si>
    <t>諸経費</t>
  </si>
  <si>
    <t>請求額</t>
  </si>
  <si>
    <t>合　計</t>
    <rPh sb="0" eb="1">
      <t>ア</t>
    </rPh>
    <rPh sb="2" eb="3">
      <t>ケイ</t>
    </rPh>
    <phoneticPr fontId="3"/>
  </si>
  <si>
    <t>仕入数</t>
    <rPh sb="0" eb="2">
      <t>シイレ</t>
    </rPh>
    <rPh sb="2" eb="3">
      <t>スウ</t>
    </rPh>
    <phoneticPr fontId="2"/>
  </si>
  <si>
    <t xml:space="preserve"> </t>
    <phoneticPr fontId="2"/>
  </si>
  <si>
    <t>売上数</t>
    <rPh sb="0" eb="2">
      <t>ウリアゲ</t>
    </rPh>
    <rPh sb="2" eb="3">
      <t>スウ</t>
    </rPh>
    <phoneticPr fontId="2"/>
  </si>
  <si>
    <t>定価</t>
    <rPh sb="0" eb="2">
      <t>テイカ</t>
    </rPh>
    <phoneticPr fontId="2"/>
  </si>
  <si>
    <t>区分</t>
    <rPh sb="0" eb="2">
      <t>クブン</t>
    </rPh>
    <phoneticPr fontId="2"/>
  </si>
  <si>
    <t>期末在庫数</t>
    <rPh sb="0" eb="1">
      <t>キ</t>
    </rPh>
    <rPh sb="1" eb="2">
      <t>マツ</t>
    </rPh>
    <rPh sb="2" eb="4">
      <t>ザイコ</t>
    </rPh>
    <rPh sb="4" eb="5">
      <t>スウ</t>
    </rPh>
    <phoneticPr fontId="2"/>
  </si>
  <si>
    <t>期首在庫数</t>
    <rPh sb="0" eb="2">
      <t>キシュ</t>
    </rPh>
    <rPh sb="2" eb="5">
      <t>ザイコスウ</t>
    </rPh>
    <phoneticPr fontId="2"/>
  </si>
  <si>
    <t>＜割引率テーブル＞</t>
    <rPh sb="1" eb="3">
      <t>ワリビキ</t>
    </rPh>
    <rPh sb="3" eb="4">
      <t>リツ</t>
    </rPh>
    <phoneticPr fontId="2"/>
  </si>
  <si>
    <t>割引率</t>
    <rPh sb="0" eb="1">
      <t>ワリ</t>
    </rPh>
    <phoneticPr fontId="2"/>
  </si>
  <si>
    <t>販促金</t>
    <rPh sb="0" eb="3">
      <t>ハンソクキンキン</t>
    </rPh>
    <phoneticPr fontId="2"/>
  </si>
  <si>
    <t>合 計</t>
    <phoneticPr fontId="2"/>
  </si>
  <si>
    <t>＜得意先テーブル＞</t>
    <phoneticPr fontId="2"/>
  </si>
  <si>
    <t>A</t>
    <phoneticPr fontId="3"/>
  </si>
  <si>
    <t>B</t>
    <phoneticPr fontId="3"/>
  </si>
  <si>
    <t>C</t>
    <phoneticPr fontId="3"/>
  </si>
  <si>
    <t>101C</t>
    <phoneticPr fontId="3"/>
  </si>
  <si>
    <t>飯島貿易</t>
    <rPh sb="0" eb="2">
      <t>イイジマ</t>
    </rPh>
    <rPh sb="2" eb="4">
      <t>ボウエキ</t>
    </rPh>
    <phoneticPr fontId="3"/>
  </si>
  <si>
    <t>102A</t>
    <phoneticPr fontId="3"/>
  </si>
  <si>
    <t>ＡＦＡＫ</t>
    <phoneticPr fontId="3"/>
  </si>
  <si>
    <t>103B</t>
    <phoneticPr fontId="3"/>
  </si>
  <si>
    <t>ミヤ企画</t>
    <phoneticPr fontId="3"/>
  </si>
  <si>
    <t>104C</t>
    <phoneticPr fontId="3"/>
  </si>
  <si>
    <t>山北総業</t>
    <rPh sb="0" eb="2">
      <t>ヤマキタ</t>
    </rPh>
    <phoneticPr fontId="3"/>
  </si>
  <si>
    <t>Ｓ製品</t>
    <phoneticPr fontId="3"/>
  </si>
  <si>
    <t>Ｔ製品</t>
    <phoneticPr fontId="3"/>
  </si>
  <si>
    <t>Ｕ製品</t>
    <phoneticPr fontId="3"/>
  </si>
  <si>
    <t>Ｖ製品</t>
    <phoneticPr fontId="3"/>
  </si>
  <si>
    <t>Ｗ製品</t>
    <phoneticPr fontId="3"/>
  </si>
  <si>
    <t>Ｘ製品</t>
    <phoneticPr fontId="3"/>
  </si>
  <si>
    <t>Ｙ製品</t>
    <phoneticPr fontId="3"/>
  </si>
  <si>
    <t>Ｚ製品</t>
    <phoneticPr fontId="3"/>
  </si>
  <si>
    <t>＜製品テーブル＞</t>
    <rPh sb="1" eb="3">
      <t>セイヒン</t>
    </rPh>
    <phoneticPr fontId="2"/>
  </si>
  <si>
    <t>製ＣＯ</t>
    <rPh sb="0" eb="1">
      <t>セイ</t>
    </rPh>
    <phoneticPr fontId="2"/>
  </si>
  <si>
    <t>製品名</t>
    <rPh sb="0" eb="2">
      <t>セイヒン</t>
    </rPh>
    <phoneticPr fontId="2"/>
  </si>
  <si>
    <t>製品別在庫計算表</t>
    <rPh sb="0" eb="2">
      <t>セイヒン</t>
    </rPh>
    <rPh sb="2" eb="3">
      <t>ベツ</t>
    </rPh>
    <rPh sb="3" eb="5">
      <t>ザイコ</t>
    </rPh>
    <rPh sb="5" eb="6">
      <t>ケイ</t>
    </rPh>
    <rPh sb="6" eb="7">
      <t>サン</t>
    </rPh>
    <rPh sb="7" eb="8">
      <t>ヒョウ</t>
    </rPh>
    <phoneticPr fontId="2"/>
  </si>
  <si>
    <t>製ＣＯ</t>
  </si>
  <si>
    <t>製ＣＯ</t>
    <rPh sb="0" eb="1">
      <t>セイ</t>
    </rPh>
    <phoneticPr fontId="2"/>
  </si>
  <si>
    <t>仕入数</t>
  </si>
  <si>
    <t>原価</t>
  </si>
  <si>
    <t>値引額</t>
  </si>
  <si>
    <t>仕入額</t>
  </si>
  <si>
    <t>売上数</t>
  </si>
  <si>
    <t>売価</t>
    <phoneticPr fontId="2"/>
  </si>
  <si>
    <t>製品名</t>
    <rPh sb="0" eb="2">
      <t>セイヒン</t>
    </rPh>
    <phoneticPr fontId="2"/>
  </si>
  <si>
    <t>得ＣＯ</t>
    <phoneticPr fontId="2"/>
  </si>
  <si>
    <t>判定</t>
    <rPh sb="0" eb="2">
      <t>ハンテイ</t>
    </rPh>
    <phoneticPr fontId="2"/>
  </si>
  <si>
    <t>得　意　先　別　計　算　表</t>
    <phoneticPr fontId="2"/>
  </si>
  <si>
    <t>【100点】</t>
    <rPh sb="4" eb="5">
      <t>テン</t>
    </rPh>
    <phoneticPr fontId="2"/>
  </si>
  <si>
    <t>【100点】</t>
    <phoneticPr fontId="2"/>
  </si>
  <si>
    <t>グラフ【20点】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</si>
</sst>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%"/>
  </numFmts>
  <fonts count="7" x14ac:knownFonts="1">
    <font>
      <sz val="11"/>
      <color theme="1"/>
      <name val="ＭＳ 明朝"/>
      <family val="1"/>
      <charset val="128"/>
    </font>
    <font>
      <sz val="11"/>
      <color indexed="8"/>
      <name val="ＭＳ 明朝"/>
      <family val="1"/>
      <charset val="128"/>
    </font>
    <font>
      <sz val="6"/>
      <name val="ＭＳ 明朝"/>
      <family val="1"/>
      <charset val="128"/>
    </font>
    <font>
      <sz val="6"/>
      <name val="ＭＳ 明朝"/>
      <family val="2"/>
      <charset val="128"/>
    </font>
    <font>
      <sz val="11"/>
      <name val="ＭＳ 明朝"/>
      <family val="1"/>
      <charset val="128"/>
    </font>
    <font>
      <sz val="11"/>
      <color theme="1"/>
      <name val="ＭＳ 明朝"/>
      <family val="1"/>
      <charset val="128"/>
    </font>
    <font>
      <sz val="11"/>
      <name val="ＭＳ 明朝"/>
      <family val="2"/>
      <charset val="12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9" fontId="5" fillId="0" borderId="0" applyFont="0" applyFill="0" applyBorder="0" applyAlignment="0" applyProtection="0">
      <alignment vertical="center"/>
    </xf>
  </cellStyleXfs>
  <cellXfs count="58">
    <xf numFmtId="0" fontId="0" fillId="0" borderId="0" xfId="0">
      <alignment vertical="center"/>
    </xf>
    <xf numFmtId="38" fontId="0" fillId="0" borderId="1" xfId="1" applyFont="1" applyBorder="1">
      <alignment vertical="center"/>
    </xf>
    <xf numFmtId="38" fontId="0" fillId="0" borderId="4" xfId="1" applyFont="1" applyBorder="1">
      <alignment vertical="center"/>
    </xf>
    <xf numFmtId="38" fontId="0" fillId="0" borderId="5" xfId="1" applyFont="1" applyBorder="1">
      <alignment vertical="center"/>
    </xf>
    <xf numFmtId="0" fontId="0" fillId="0" borderId="7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  <xf numFmtId="0" fontId="0" fillId="0" borderId="9" xfId="0" applyBorder="1">
      <alignment vertical="center"/>
    </xf>
    <xf numFmtId="38" fontId="0" fillId="0" borderId="3" xfId="0" applyNumberFormat="1" applyBorder="1">
      <alignment vertical="center"/>
    </xf>
    <xf numFmtId="0" fontId="0" fillId="0" borderId="2" xfId="0" applyBorder="1">
      <alignment vertical="center"/>
    </xf>
    <xf numFmtId="0" fontId="0" fillId="0" borderId="3" xfId="0" applyBorder="1" applyAlignment="1">
      <alignment horizontal="center" vertical="center"/>
    </xf>
    <xf numFmtId="38" fontId="0" fillId="0" borderId="4" xfId="0" applyNumberFormat="1" applyBorder="1">
      <alignment vertical="center"/>
    </xf>
    <xf numFmtId="38" fontId="0" fillId="0" borderId="3" xfId="1" applyFont="1" applyBorder="1">
      <alignment vertical="center"/>
    </xf>
    <xf numFmtId="0" fontId="0" fillId="0" borderId="3" xfId="0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>
      <alignment vertical="center"/>
    </xf>
    <xf numFmtId="38" fontId="4" fillId="0" borderId="1" xfId="1" applyFont="1" applyBorder="1">
      <alignment vertical="center"/>
    </xf>
    <xf numFmtId="0" fontId="4" fillId="0" borderId="7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  <xf numFmtId="0" fontId="4" fillId="0" borderId="9" xfId="0" applyFont="1" applyBorder="1">
      <alignment vertical="center"/>
    </xf>
    <xf numFmtId="38" fontId="4" fillId="0" borderId="1" xfId="0" applyNumberFormat="1" applyFont="1" applyBorder="1">
      <alignment vertical="center"/>
    </xf>
    <xf numFmtId="0" fontId="4" fillId="0" borderId="2" xfId="0" applyFont="1" applyBorder="1" applyAlignment="1">
      <alignment horizontal="center" vertical="center"/>
    </xf>
    <xf numFmtId="38" fontId="4" fillId="0" borderId="3" xfId="0" applyNumberFormat="1" applyFont="1" applyBorder="1">
      <alignment vertical="center"/>
    </xf>
    <xf numFmtId="38" fontId="0" fillId="0" borderId="9" xfId="1" applyFont="1" applyBorder="1">
      <alignment vertical="center"/>
    </xf>
    <xf numFmtId="38" fontId="0" fillId="0" borderId="2" xfId="1" applyFont="1" applyBorder="1" applyAlignment="1">
      <alignment horizontal="center" vertical="center"/>
    </xf>
    <xf numFmtId="0" fontId="0" fillId="0" borderId="0" xfId="0" applyBorder="1">
      <alignment vertical="center"/>
    </xf>
    <xf numFmtId="0" fontId="0" fillId="0" borderId="1" xfId="0" applyFill="1" applyBorder="1">
      <alignment vertical="center"/>
    </xf>
    <xf numFmtId="38" fontId="0" fillId="0" borderId="9" xfId="1" applyFont="1" applyFill="1" applyBorder="1">
      <alignment vertical="center"/>
    </xf>
    <xf numFmtId="38" fontId="0" fillId="0" borderId="1" xfId="1" applyFont="1" applyFill="1" applyBorder="1">
      <alignment vertical="center"/>
    </xf>
    <xf numFmtId="0" fontId="0" fillId="0" borderId="6" xfId="0" applyFill="1" applyBorder="1" applyAlignment="1">
      <alignment horizontal="center" vertical="center"/>
    </xf>
    <xf numFmtId="38" fontId="0" fillId="0" borderId="3" xfId="1" applyFont="1" applyFill="1" applyBorder="1">
      <alignment vertical="center"/>
    </xf>
    <xf numFmtId="0" fontId="0" fillId="0" borderId="9" xfId="0" applyFill="1" applyBorder="1">
      <alignment vertical="center"/>
    </xf>
    <xf numFmtId="0" fontId="0" fillId="0" borderId="7" xfId="0" applyFill="1" applyBorder="1" applyAlignment="1">
      <alignment horizontal="center" vertical="center"/>
    </xf>
    <xf numFmtId="0" fontId="0" fillId="0" borderId="2" xfId="0" applyFill="1" applyBorder="1" applyAlignment="1">
      <alignment vertical="center"/>
    </xf>
    <xf numFmtId="176" fontId="0" fillId="0" borderId="1" xfId="5" applyNumberFormat="1" applyFont="1" applyBorder="1">
      <alignment vertical="center"/>
    </xf>
    <xf numFmtId="0" fontId="6" fillId="0" borderId="1" xfId="0" applyFont="1" applyBorder="1">
      <alignment vertical="center"/>
    </xf>
    <xf numFmtId="0" fontId="4" fillId="0" borderId="0" xfId="0" applyFont="1" applyBorder="1">
      <alignment vertical="center"/>
    </xf>
    <xf numFmtId="38" fontId="0" fillId="0" borderId="0" xfId="1" applyFont="1" applyFill="1" applyBorder="1">
      <alignment vertical="center"/>
    </xf>
    <xf numFmtId="0" fontId="0" fillId="0" borderId="8" xfId="0" applyFill="1" applyBorder="1" applyAlignment="1">
      <alignment horizontal="center" vertical="center"/>
    </xf>
    <xf numFmtId="38" fontId="4" fillId="0" borderId="5" xfId="1" applyFont="1" applyFill="1" applyBorder="1">
      <alignment vertical="center"/>
    </xf>
    <xf numFmtId="0" fontId="0" fillId="0" borderId="5" xfId="0" applyFill="1" applyBorder="1">
      <alignment vertical="center"/>
    </xf>
    <xf numFmtId="0" fontId="0" fillId="0" borderId="4" xfId="0" applyFill="1" applyBorder="1">
      <alignment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>
      <alignment vertical="center"/>
    </xf>
    <xf numFmtId="0" fontId="0" fillId="0" borderId="0" xfId="5" applyNumberFormat="1" applyFont="1">
      <alignment vertical="center"/>
    </xf>
    <xf numFmtId="0" fontId="6" fillId="0" borderId="9" xfId="0" applyFont="1" applyBorder="1">
      <alignment vertical="center"/>
    </xf>
    <xf numFmtId="0" fontId="0" fillId="0" borderId="3" xfId="0" applyBorder="1">
      <alignment vertical="center"/>
    </xf>
    <xf numFmtId="0" fontId="0" fillId="0" borderId="4" xfId="0" applyBorder="1">
      <alignment vertical="center"/>
    </xf>
    <xf numFmtId="0" fontId="4" fillId="0" borderId="8" xfId="0" applyFont="1" applyBorder="1" applyAlignment="1">
      <alignment horizontal="center" vertical="center"/>
    </xf>
    <xf numFmtId="0" fontId="6" fillId="0" borderId="2" xfId="0" applyFont="1" applyBorder="1">
      <alignment vertical="center"/>
    </xf>
    <xf numFmtId="38" fontId="0" fillId="0" borderId="5" xfId="1" applyFont="1" applyBorder="1" applyAlignment="1">
      <alignment horizontal="center" vertical="center"/>
    </xf>
    <xf numFmtId="38" fontId="4" fillId="0" borderId="1" xfId="1" applyFont="1" applyFill="1" applyBorder="1">
      <alignment vertical="center"/>
    </xf>
    <xf numFmtId="38" fontId="4" fillId="0" borderId="5" xfId="1" applyFont="1" applyBorder="1">
      <alignment vertical="center"/>
    </xf>
    <xf numFmtId="38" fontId="4" fillId="0" borderId="4" xfId="1" applyFont="1" applyBorder="1">
      <alignment vertical="center"/>
    </xf>
    <xf numFmtId="0" fontId="0" fillId="0" borderId="0" xfId="0" applyBorder="1" applyAlignment="1">
      <alignment horizontal="center" vertical="center"/>
    </xf>
  </cellXfs>
  <cellStyles count="6">
    <cellStyle name="パーセント" xfId="5" builtinId="5"/>
    <cellStyle name="パーセント 2" xfId="2" xr:uid="{00000000-0005-0000-0000-000000000000}"/>
    <cellStyle name="桁区切り" xfId="1" builtinId="6"/>
    <cellStyle name="桁区切り 2" xfId="3" xr:uid="{00000000-0005-0000-0000-000002000000}"/>
    <cellStyle name="標準" xfId="0" builtinId="0"/>
    <cellStyle name="標準 2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ysClr val="windowText" lastClr="000000"/>
                </a:solidFill>
                <a:latin typeface="ＭＳ 明朝" panose="02020609040205080304" pitchFamily="17" charset="-128"/>
                <a:ea typeface="ＭＳ 明朝" panose="02020609040205080304" pitchFamily="17" charset="-128"/>
                <a:cs typeface="+mn-cs"/>
              </a:defRPr>
            </a:pPr>
            <a:r>
              <a:rPr lang="ja-JP" sz="1100"/>
              <a:t>得意先別の集計グラフ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spc="0" baseline="0">
              <a:solidFill>
                <a:sysClr val="windowText" lastClr="000000"/>
              </a:solidFill>
              <a:latin typeface="ＭＳ 明朝" panose="02020609040205080304" pitchFamily="17" charset="-128"/>
              <a:ea typeface="ＭＳ 明朝" panose="02020609040205080304" pitchFamily="17" charset="-128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1"/>
          <c:order val="1"/>
          <c:tx>
            <c:strRef>
              <c:f>計算表!$L$2</c:f>
              <c:strCache>
                <c:ptCount val="1"/>
                <c:pt idx="0">
                  <c:v>請求額</c:v>
                </c:pt>
              </c:strCache>
            </c:strRef>
          </c:tx>
          <c:spPr>
            <a:solidFill>
              <a:schemeClr val="tx1">
                <a:lumMod val="65000"/>
                <a:lumOff val="35000"/>
              </a:schemeClr>
            </a:solidFill>
            <a:ln>
              <a:noFill/>
            </a:ln>
            <a:effectLst/>
          </c:spPr>
          <c:invertIfNegative val="0"/>
          <c:cat>
            <c:strRef>
              <c:f>計算表!$H$3:$H$6</c:f>
              <c:strCache>
                <c:ptCount val="4"/>
                <c:pt idx="0">
                  <c:v>山北総業</c:v>
                </c:pt>
                <c:pt idx="1">
                  <c:v>飯島貿易</c:v>
                </c:pt>
                <c:pt idx="2">
                  <c:v>ミヤ企画</c:v>
                </c:pt>
                <c:pt idx="3">
                  <c:v>ＡＦＡＫ</c:v>
                </c:pt>
              </c:strCache>
            </c:strRef>
          </c:cat>
          <c:val>
            <c:numRef>
              <c:f>計算表!$L$3:$L$6</c:f>
              <c:numCache>
                <c:formatCode>#,##0_);[Red]\(#,##0\)</c:formatCode>
                <c:ptCount val="4"/>
                <c:pt idx="0">
                  <c:v>3944047</c:v>
                </c:pt>
                <c:pt idx="1">
                  <c:v>3622384</c:v>
                </c:pt>
                <c:pt idx="2">
                  <c:v>3543670</c:v>
                </c:pt>
                <c:pt idx="3">
                  <c:v>3148206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E44-4018-83E9-664FFCD4032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16325120"/>
        <c:axId val="516319872"/>
      </c:barChart>
      <c:lineChart>
        <c:grouping val="standard"/>
        <c:varyColors val="0"/>
        <c:ser>
          <c:idx val="0"/>
          <c:order val="0"/>
          <c:tx>
            <c:strRef>
              <c:f>計算表!$I$2</c:f>
              <c:strCache>
                <c:ptCount val="1"/>
                <c:pt idx="0">
                  <c:v>売上数</c:v>
                </c:pt>
              </c:strCache>
            </c:strRef>
          </c:tx>
          <c:spPr>
            <a:ln w="28575" cap="rnd">
              <a:solidFill>
                <a:schemeClr val="tx1">
                  <a:lumMod val="50000"/>
                  <a:lumOff val="5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>
                  <a:lumMod val="50000"/>
                  <a:lumOff val="50000"/>
                </a:schemeClr>
              </a:solidFill>
              <a:ln w="9525">
                <a:solidFill>
                  <a:schemeClr val="tx1">
                    <a:lumMod val="50000"/>
                    <a:lumOff val="50000"/>
                  </a:schemeClr>
                </a:solidFill>
              </a:ln>
              <a:effectLst/>
            </c:spPr>
          </c:marker>
          <c:cat>
            <c:strRef>
              <c:f>計算表!$H$3:$H$6</c:f>
              <c:strCache>
                <c:ptCount val="4"/>
                <c:pt idx="0">
                  <c:v>山北総業</c:v>
                </c:pt>
                <c:pt idx="1">
                  <c:v>飯島貿易</c:v>
                </c:pt>
                <c:pt idx="2">
                  <c:v>ミヤ企画</c:v>
                </c:pt>
                <c:pt idx="3">
                  <c:v>ＡＦＡＫ</c:v>
                </c:pt>
              </c:strCache>
            </c:strRef>
          </c:cat>
          <c:val>
            <c:numRef>
              <c:f>計算表!$I$3:$I$6</c:f>
              <c:numCache>
                <c:formatCode>#,##0_);[Red]\(#,##0\)</c:formatCode>
                <c:ptCount val="4"/>
                <c:pt idx="0">
                  <c:v>770</c:v>
                </c:pt>
                <c:pt idx="1">
                  <c:v>713</c:v>
                </c:pt>
                <c:pt idx="2">
                  <c:v>726</c:v>
                </c:pt>
                <c:pt idx="3">
                  <c:v>589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E44-4018-83E9-664FFCD4032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16265752"/>
        <c:axId val="516264112"/>
      </c:lineChart>
      <c:catAx>
        <c:axId val="5162657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ＭＳ 明朝" panose="02020609040205080304" pitchFamily="17" charset="-128"/>
                <a:ea typeface="ＭＳ 明朝" panose="02020609040205080304" pitchFamily="17" charset="-128"/>
                <a:cs typeface="+mn-cs"/>
              </a:defRPr>
            </a:pPr>
            <a:endParaRPr lang="ja-JP"/>
          </a:p>
        </c:txPr>
        <c:crossAx val="516264112"/>
        <c:crosses val="autoZero"/>
        <c:auto val="1"/>
        <c:lblAlgn val="ctr"/>
        <c:lblOffset val="100"/>
        <c:noMultiLvlLbl val="0"/>
      </c:catAx>
      <c:valAx>
        <c:axId val="5162641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ＭＳ 明朝" panose="02020609040205080304" pitchFamily="17" charset="-128"/>
                <a:ea typeface="ＭＳ 明朝" panose="02020609040205080304" pitchFamily="17" charset="-128"/>
                <a:cs typeface="+mn-cs"/>
              </a:defRPr>
            </a:pPr>
            <a:endParaRPr lang="ja-JP"/>
          </a:p>
        </c:txPr>
        <c:crossAx val="516265752"/>
        <c:crosses val="autoZero"/>
        <c:crossBetween val="between"/>
      </c:valAx>
      <c:valAx>
        <c:axId val="516319872"/>
        <c:scaling>
          <c:orientation val="minMax"/>
        </c:scaling>
        <c:delete val="0"/>
        <c:axPos val="r"/>
        <c:numFmt formatCode="#,##0_);[Red]\(#,##0\)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ＭＳ 明朝" panose="02020609040205080304" pitchFamily="17" charset="-128"/>
                <a:ea typeface="ＭＳ 明朝" panose="02020609040205080304" pitchFamily="17" charset="-128"/>
                <a:cs typeface="+mn-cs"/>
              </a:defRPr>
            </a:pPr>
            <a:endParaRPr lang="ja-JP"/>
          </a:p>
        </c:txPr>
        <c:crossAx val="516325120"/>
        <c:crosses val="max"/>
        <c:crossBetween val="between"/>
      </c:valAx>
      <c:catAx>
        <c:axId val="51632512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516319872"/>
        <c:crosses val="autoZero"/>
        <c:auto val="1"/>
        <c:lblAlgn val="ctr"/>
        <c:lblOffset val="100"/>
        <c:noMultiLvlLbl val="0"/>
      </c:catAx>
      <c:spPr>
        <a:noFill/>
        <a:ln>
          <a:solidFill>
            <a:schemeClr val="tx1"/>
          </a:solidFill>
        </a:ln>
        <a:effectLst/>
      </c:spPr>
    </c:plotArea>
    <c:legend>
      <c:legendPos val="r"/>
      <c:overlay val="0"/>
      <c:spPr>
        <a:noFill/>
        <a:ln>
          <a:solidFill>
            <a:sysClr val="windowText" lastClr="000000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ysClr val="windowText" lastClr="000000"/>
              </a:solidFill>
              <a:latin typeface="ＭＳ 明朝" panose="02020609040205080304" pitchFamily="17" charset="-128"/>
              <a:ea typeface="ＭＳ 明朝" panose="02020609040205080304" pitchFamily="17" charset="-128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ＭＳ 明朝" panose="02020609040205080304" pitchFamily="17" charset="-128"/>
          <a:ea typeface="ＭＳ 明朝" panose="02020609040205080304" pitchFamily="17" charset="-128"/>
        </a:defRPr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800099</xdr:colOff>
      <xdr:row>14</xdr:row>
      <xdr:rowOff>0</xdr:rowOff>
    </xdr:from>
    <xdr:to>
      <xdr:col>15</xdr:col>
      <xdr:colOff>657225</xdr:colOff>
      <xdr:row>31</xdr:row>
      <xdr:rowOff>0</xdr:rowOff>
    </xdr:to>
    <xdr:graphicFrame macro="">
      <xdr:nvGraphicFramePr>
        <xdr:cNvPr id="4" name="グラフ 3">
          <a:extLst>
            <a:ext uri="{FF2B5EF4-FFF2-40B4-BE49-F238E27FC236}">
              <a16:creationId xmlns:a16="http://schemas.microsoft.com/office/drawing/2014/main" id="{44A999B7-951C-49A4-8D03-487EF0F78DD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25"/>
  <sheetViews>
    <sheetView tabSelected="1" zoomScaleNormal="100" workbookViewId="0"/>
  </sheetViews>
  <sheetFormatPr defaultRowHeight="13.5" x14ac:dyDescent="0.15"/>
  <cols>
    <col min="1" max="1" width="7.5" customWidth="1"/>
    <col min="2" max="2" width="9.5" bestFit="1" customWidth="1"/>
    <col min="3" max="3" width="9" customWidth="1"/>
    <col min="4" max="5" width="7.5" bestFit="1" customWidth="1"/>
    <col min="6" max="6" width="6.5" bestFit="1" customWidth="1"/>
    <col min="7" max="7" width="11.625" bestFit="1" customWidth="1"/>
    <col min="9" max="9" width="5.5" bestFit="1" customWidth="1"/>
    <col min="10" max="10" width="7.5" bestFit="1" customWidth="1"/>
  </cols>
  <sheetData>
    <row r="1" spans="1:10" x14ac:dyDescent="0.15">
      <c r="A1" t="s">
        <v>17</v>
      </c>
      <c r="D1" t="s">
        <v>37</v>
      </c>
      <c r="I1" t="s">
        <v>13</v>
      </c>
    </row>
    <row r="2" spans="1:10" x14ac:dyDescent="0.15">
      <c r="A2" s="8" t="s">
        <v>0</v>
      </c>
      <c r="B2" s="8" t="s">
        <v>1</v>
      </c>
      <c r="D2" s="8" t="s">
        <v>38</v>
      </c>
      <c r="E2" s="8" t="s">
        <v>39</v>
      </c>
      <c r="F2" s="16" t="s">
        <v>9</v>
      </c>
      <c r="G2" s="16" t="s">
        <v>12</v>
      </c>
      <c r="I2" s="8" t="s">
        <v>10</v>
      </c>
      <c r="J2" s="8" t="s">
        <v>14</v>
      </c>
    </row>
    <row r="3" spans="1:10" x14ac:dyDescent="0.15">
      <c r="A3" s="7" t="s">
        <v>21</v>
      </c>
      <c r="B3" s="38" t="s">
        <v>22</v>
      </c>
      <c r="D3" s="7">
        <v>11</v>
      </c>
      <c r="E3" s="7" t="s">
        <v>29</v>
      </c>
      <c r="F3" s="1">
        <v>5960</v>
      </c>
      <c r="G3" s="17">
        <v>79</v>
      </c>
      <c r="I3" s="7" t="s">
        <v>18</v>
      </c>
      <c r="J3" s="37">
        <v>0.10100000000000001</v>
      </c>
    </row>
    <row r="4" spans="1:10" x14ac:dyDescent="0.15">
      <c r="A4" s="7" t="s">
        <v>23</v>
      </c>
      <c r="B4" s="7" t="s">
        <v>24</v>
      </c>
      <c r="D4" s="7">
        <v>12</v>
      </c>
      <c r="E4" s="7" t="s">
        <v>30</v>
      </c>
      <c r="F4" s="1">
        <v>5740</v>
      </c>
      <c r="G4" s="17">
        <v>81</v>
      </c>
      <c r="I4" s="7" t="s">
        <v>19</v>
      </c>
      <c r="J4" s="37">
        <v>8.4000000000000005E-2</v>
      </c>
    </row>
    <row r="5" spans="1:10" x14ac:dyDescent="0.15">
      <c r="A5" s="7" t="s">
        <v>25</v>
      </c>
      <c r="B5" s="7" t="s">
        <v>26</v>
      </c>
      <c r="D5" s="7">
        <v>21</v>
      </c>
      <c r="E5" s="7" t="s">
        <v>31</v>
      </c>
      <c r="F5" s="1">
        <v>3480</v>
      </c>
      <c r="G5" s="17">
        <v>56</v>
      </c>
      <c r="I5" s="7" t="s">
        <v>20</v>
      </c>
      <c r="J5" s="37">
        <v>6.8000000000000005E-2</v>
      </c>
    </row>
    <row r="6" spans="1:10" x14ac:dyDescent="0.15">
      <c r="A6" s="7" t="s">
        <v>27</v>
      </c>
      <c r="B6" s="7" t="s">
        <v>28</v>
      </c>
      <c r="D6" s="7">
        <v>22</v>
      </c>
      <c r="E6" s="7" t="s">
        <v>32</v>
      </c>
      <c r="F6" s="1">
        <v>6960</v>
      </c>
      <c r="G6" s="17">
        <v>49</v>
      </c>
    </row>
    <row r="7" spans="1:10" x14ac:dyDescent="0.15">
      <c r="D7" s="7">
        <v>31</v>
      </c>
      <c r="E7" s="7" t="s">
        <v>33</v>
      </c>
      <c r="F7" s="1">
        <v>5760</v>
      </c>
      <c r="G7" s="17">
        <v>49</v>
      </c>
    </row>
    <row r="8" spans="1:10" x14ac:dyDescent="0.15">
      <c r="D8" s="7">
        <v>32</v>
      </c>
      <c r="E8" s="7" t="s">
        <v>34</v>
      </c>
      <c r="F8" s="1">
        <v>5080</v>
      </c>
      <c r="G8" s="17">
        <v>69</v>
      </c>
    </row>
    <row r="9" spans="1:10" x14ac:dyDescent="0.15">
      <c r="D9" s="7">
        <v>41</v>
      </c>
      <c r="E9" s="7" t="s">
        <v>35</v>
      </c>
      <c r="F9" s="1">
        <v>4460</v>
      </c>
      <c r="G9" s="17">
        <v>61</v>
      </c>
    </row>
    <row r="10" spans="1:10" x14ac:dyDescent="0.15">
      <c r="D10" s="7">
        <v>42</v>
      </c>
      <c r="E10" s="7" t="s">
        <v>36</v>
      </c>
      <c r="F10" s="1">
        <v>6680</v>
      </c>
      <c r="G10" s="17">
        <v>71</v>
      </c>
    </row>
    <row r="15" spans="1:10" x14ac:dyDescent="0.15">
      <c r="D15" s="39"/>
      <c r="E15" s="28"/>
      <c r="F15" s="28"/>
    </row>
    <row r="16" spans="1:10" x14ac:dyDescent="0.15">
      <c r="D16" s="39"/>
      <c r="E16" s="28"/>
      <c r="F16" s="28"/>
    </row>
    <row r="17" spans="2:6" x14ac:dyDescent="0.15">
      <c r="D17" s="39"/>
      <c r="E17" s="28"/>
      <c r="F17" s="28"/>
    </row>
    <row r="18" spans="2:6" x14ac:dyDescent="0.15">
      <c r="D18" s="39"/>
      <c r="E18" s="28"/>
      <c r="F18" s="28"/>
    </row>
    <row r="19" spans="2:6" x14ac:dyDescent="0.15">
      <c r="D19" s="39"/>
      <c r="E19" s="28"/>
      <c r="F19" s="28"/>
    </row>
    <row r="20" spans="2:6" x14ac:dyDescent="0.15">
      <c r="D20" s="39"/>
      <c r="E20" s="28"/>
      <c r="F20" s="28"/>
    </row>
    <row r="21" spans="2:6" x14ac:dyDescent="0.15">
      <c r="D21" s="39"/>
      <c r="E21" s="28"/>
      <c r="F21" s="28"/>
    </row>
    <row r="22" spans="2:6" x14ac:dyDescent="0.15">
      <c r="D22" s="39"/>
      <c r="E22" s="28"/>
      <c r="F22" s="28"/>
    </row>
    <row r="25" spans="2:6" x14ac:dyDescent="0.15">
      <c r="B25" t="s">
        <v>7</v>
      </c>
    </row>
  </sheetData>
  <phoneticPr fontId="2"/>
  <printOptions headings="1"/>
  <pageMargins left="0.70866141732283472" right="0.70866141732283472" top="0.74803149606299213" bottom="0.74803149606299213" header="0.31496062992125984" footer="0.31496062992125984"/>
  <pageSetup paperSize="9" scale="44" orientation="landscape" r:id="rId1"/>
  <headerFooter>
    <oddHeader>&amp;C&amp;A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F53"/>
  <sheetViews>
    <sheetView zoomScaleNormal="100" workbookViewId="0"/>
  </sheetViews>
  <sheetFormatPr defaultRowHeight="13.5" x14ac:dyDescent="0.15"/>
  <cols>
    <col min="1" max="1" width="7.5" bestFit="1" customWidth="1"/>
    <col min="2" max="2" width="7.5" customWidth="1"/>
    <col min="3" max="3" width="6.5" bestFit="1" customWidth="1"/>
    <col min="4" max="4" width="8.5" bestFit="1" customWidth="1"/>
    <col min="5" max="5" width="11.625" bestFit="1" customWidth="1"/>
    <col min="6" max="6" width="10.5" bestFit="1" customWidth="1"/>
  </cols>
  <sheetData>
    <row r="1" spans="1:5" x14ac:dyDescent="0.15">
      <c r="A1" s="4" t="s">
        <v>41</v>
      </c>
      <c r="B1" s="5" t="s">
        <v>43</v>
      </c>
      <c r="C1" s="5" t="s">
        <v>44</v>
      </c>
      <c r="D1" s="5" t="s">
        <v>45</v>
      </c>
      <c r="E1" s="6" t="s">
        <v>46</v>
      </c>
    </row>
    <row r="2" spans="1:5" x14ac:dyDescent="0.15">
      <c r="A2" s="30">
        <v>11</v>
      </c>
      <c r="B2" s="31">
        <v>161</v>
      </c>
      <c r="C2" s="31">
        <v>5360</v>
      </c>
      <c r="D2" s="1">
        <f>ROUNDUP(IF(OR(B2&gt;=150,C2&gt;=5000),C2*B2*8%,C2*B2*5%),-1)</f>
        <v>69040</v>
      </c>
      <c r="E2" s="3">
        <f t="shared" ref="E2:E3" si="0">C2*B2-D2</f>
        <v>793920</v>
      </c>
    </row>
    <row r="3" spans="1:5" x14ac:dyDescent="0.15">
      <c r="A3" s="30">
        <v>12</v>
      </c>
      <c r="B3" s="31">
        <v>104</v>
      </c>
      <c r="C3" s="31">
        <v>5220</v>
      </c>
      <c r="D3" s="1">
        <f t="shared" ref="D3:D25" si="1">ROUNDUP(IF(OR(B3&gt;=150,C3&gt;=5000),C3*B3*8%,C3*B3*5%),-1)</f>
        <v>43440</v>
      </c>
      <c r="E3" s="3">
        <f t="shared" si="0"/>
        <v>499440</v>
      </c>
    </row>
    <row r="4" spans="1:5" x14ac:dyDescent="0.15">
      <c r="A4" s="30">
        <v>21</v>
      </c>
      <c r="B4" s="31">
        <v>143</v>
      </c>
      <c r="C4" s="31">
        <v>3270</v>
      </c>
      <c r="D4" s="1">
        <f t="shared" si="1"/>
        <v>23390</v>
      </c>
      <c r="E4" s="3">
        <f t="shared" ref="E4:E11" si="2">C4*B4-D4</f>
        <v>444220</v>
      </c>
    </row>
    <row r="5" spans="1:5" x14ac:dyDescent="0.15">
      <c r="A5" s="30">
        <v>22</v>
      </c>
      <c r="B5" s="31">
        <v>109</v>
      </c>
      <c r="C5" s="31">
        <v>6060</v>
      </c>
      <c r="D5" s="1">
        <f t="shared" si="1"/>
        <v>52850</v>
      </c>
      <c r="E5" s="3">
        <f t="shared" si="2"/>
        <v>607690</v>
      </c>
    </row>
    <row r="6" spans="1:5" x14ac:dyDescent="0.15">
      <c r="A6" s="34">
        <v>31</v>
      </c>
      <c r="B6" s="31">
        <v>114</v>
      </c>
      <c r="C6" s="31">
        <v>5070</v>
      </c>
      <c r="D6" s="1">
        <f t="shared" si="1"/>
        <v>46240</v>
      </c>
      <c r="E6" s="3">
        <f t="shared" si="2"/>
        <v>531740</v>
      </c>
    </row>
    <row r="7" spans="1:5" x14ac:dyDescent="0.15">
      <c r="A7" s="34">
        <v>32</v>
      </c>
      <c r="B7" s="31">
        <v>83</v>
      </c>
      <c r="C7" s="31">
        <v>4620</v>
      </c>
      <c r="D7" s="1">
        <f t="shared" si="1"/>
        <v>19180</v>
      </c>
      <c r="E7" s="3">
        <f t="shared" si="2"/>
        <v>364280</v>
      </c>
    </row>
    <row r="8" spans="1:5" x14ac:dyDescent="0.15">
      <c r="A8" s="34">
        <v>41</v>
      </c>
      <c r="B8" s="31">
        <v>107</v>
      </c>
      <c r="C8" s="31">
        <v>4190</v>
      </c>
      <c r="D8" s="1">
        <f t="shared" si="1"/>
        <v>22420</v>
      </c>
      <c r="E8" s="3">
        <f t="shared" si="2"/>
        <v>425910</v>
      </c>
    </row>
    <row r="9" spans="1:5" x14ac:dyDescent="0.15">
      <c r="A9" s="34">
        <v>42</v>
      </c>
      <c r="B9" s="31">
        <v>91</v>
      </c>
      <c r="C9" s="31">
        <v>5880</v>
      </c>
      <c r="D9" s="1">
        <f t="shared" si="1"/>
        <v>42810</v>
      </c>
      <c r="E9" s="3">
        <f t="shared" si="2"/>
        <v>492270</v>
      </c>
    </row>
    <row r="10" spans="1:5" x14ac:dyDescent="0.15">
      <c r="A10" s="30">
        <v>11</v>
      </c>
      <c r="B10" s="31">
        <v>101</v>
      </c>
      <c r="C10" s="31">
        <v>5300</v>
      </c>
      <c r="D10" s="1">
        <f t="shared" si="1"/>
        <v>42830</v>
      </c>
      <c r="E10" s="3">
        <f t="shared" si="2"/>
        <v>492470</v>
      </c>
    </row>
    <row r="11" spans="1:5" x14ac:dyDescent="0.15">
      <c r="A11" s="30">
        <v>12</v>
      </c>
      <c r="B11" s="31">
        <v>91</v>
      </c>
      <c r="C11" s="31">
        <v>5400</v>
      </c>
      <c r="D11" s="1">
        <f t="shared" si="1"/>
        <v>39320</v>
      </c>
      <c r="E11" s="3">
        <f t="shared" si="2"/>
        <v>452080</v>
      </c>
    </row>
    <row r="12" spans="1:5" x14ac:dyDescent="0.15">
      <c r="A12" s="30">
        <v>21</v>
      </c>
      <c r="B12" s="31">
        <v>104</v>
      </c>
      <c r="C12" s="31">
        <v>2960</v>
      </c>
      <c r="D12" s="1">
        <f t="shared" si="1"/>
        <v>15400</v>
      </c>
      <c r="E12" s="3">
        <f t="shared" ref="E12:E25" si="3">C12*B12-D12</f>
        <v>292440</v>
      </c>
    </row>
    <row r="13" spans="1:5" x14ac:dyDescent="0.15">
      <c r="A13" s="30">
        <v>22</v>
      </c>
      <c r="B13" s="31">
        <v>73</v>
      </c>
      <c r="C13" s="31">
        <v>6400</v>
      </c>
      <c r="D13" s="1">
        <f t="shared" si="1"/>
        <v>37380</v>
      </c>
      <c r="E13" s="3">
        <f t="shared" si="3"/>
        <v>429820</v>
      </c>
    </row>
    <row r="14" spans="1:5" x14ac:dyDescent="0.15">
      <c r="A14" s="34">
        <v>31</v>
      </c>
      <c r="B14" s="31">
        <v>150</v>
      </c>
      <c r="C14" s="31">
        <v>5240</v>
      </c>
      <c r="D14" s="1">
        <f t="shared" si="1"/>
        <v>62880</v>
      </c>
      <c r="E14" s="3">
        <f t="shared" si="3"/>
        <v>723120</v>
      </c>
    </row>
    <row r="15" spans="1:5" x14ac:dyDescent="0.15">
      <c r="A15" s="34">
        <v>32</v>
      </c>
      <c r="B15" s="31">
        <v>126</v>
      </c>
      <c r="C15" s="31">
        <v>4320</v>
      </c>
      <c r="D15" s="1">
        <f t="shared" si="1"/>
        <v>27220</v>
      </c>
      <c r="E15" s="3">
        <f t="shared" si="3"/>
        <v>517100</v>
      </c>
    </row>
    <row r="16" spans="1:5" x14ac:dyDescent="0.15">
      <c r="A16" s="34">
        <v>41</v>
      </c>
      <c r="B16" s="31">
        <v>175</v>
      </c>
      <c r="C16" s="31">
        <v>4060</v>
      </c>
      <c r="D16" s="1">
        <f t="shared" si="1"/>
        <v>56840</v>
      </c>
      <c r="E16" s="3">
        <f t="shared" si="3"/>
        <v>653660</v>
      </c>
    </row>
    <row r="17" spans="1:6" x14ac:dyDescent="0.15">
      <c r="A17" s="34">
        <v>42</v>
      </c>
      <c r="B17" s="31">
        <v>69</v>
      </c>
      <c r="C17" s="31">
        <v>6150</v>
      </c>
      <c r="D17" s="1">
        <f t="shared" si="1"/>
        <v>33950</v>
      </c>
      <c r="E17" s="3">
        <f t="shared" si="3"/>
        <v>390400</v>
      </c>
    </row>
    <row r="18" spans="1:6" x14ac:dyDescent="0.15">
      <c r="A18" s="30">
        <v>11</v>
      </c>
      <c r="B18" s="31">
        <v>106</v>
      </c>
      <c r="C18" s="31">
        <v>5300</v>
      </c>
      <c r="D18" s="1">
        <f t="shared" si="1"/>
        <v>44950</v>
      </c>
      <c r="E18" s="3">
        <f t="shared" si="3"/>
        <v>516850</v>
      </c>
    </row>
    <row r="19" spans="1:6" x14ac:dyDescent="0.15">
      <c r="A19" s="30">
        <v>12</v>
      </c>
      <c r="B19" s="31">
        <v>108</v>
      </c>
      <c r="C19" s="31">
        <v>5000</v>
      </c>
      <c r="D19" s="1">
        <f t="shared" si="1"/>
        <v>43200</v>
      </c>
      <c r="E19" s="3">
        <f t="shared" si="3"/>
        <v>496800</v>
      </c>
    </row>
    <row r="20" spans="1:6" x14ac:dyDescent="0.15">
      <c r="A20" s="30">
        <v>21</v>
      </c>
      <c r="B20" s="31">
        <v>187</v>
      </c>
      <c r="C20" s="31">
        <v>3200</v>
      </c>
      <c r="D20" s="1">
        <f t="shared" si="1"/>
        <v>47880</v>
      </c>
      <c r="E20" s="3">
        <f t="shared" si="3"/>
        <v>550520</v>
      </c>
    </row>
    <row r="21" spans="1:6" x14ac:dyDescent="0.15">
      <c r="A21" s="30">
        <v>22</v>
      </c>
      <c r="B21" s="31">
        <v>92</v>
      </c>
      <c r="C21" s="31">
        <v>6540</v>
      </c>
      <c r="D21" s="1">
        <f t="shared" si="1"/>
        <v>48140</v>
      </c>
      <c r="E21" s="3">
        <f t="shared" si="3"/>
        <v>553540</v>
      </c>
    </row>
    <row r="22" spans="1:6" x14ac:dyDescent="0.15">
      <c r="A22" s="34">
        <v>31</v>
      </c>
      <c r="B22" s="31">
        <v>115</v>
      </c>
      <c r="C22" s="31">
        <v>5130</v>
      </c>
      <c r="D22" s="1">
        <f t="shared" si="1"/>
        <v>47200</v>
      </c>
      <c r="E22" s="3">
        <f t="shared" si="3"/>
        <v>542750</v>
      </c>
    </row>
    <row r="23" spans="1:6" x14ac:dyDescent="0.15">
      <c r="A23" s="34">
        <v>32</v>
      </c>
      <c r="B23" s="31">
        <v>65</v>
      </c>
      <c r="C23" s="31">
        <v>4520</v>
      </c>
      <c r="D23" s="1">
        <f t="shared" si="1"/>
        <v>14690</v>
      </c>
      <c r="E23" s="3">
        <f t="shared" si="3"/>
        <v>279110</v>
      </c>
    </row>
    <row r="24" spans="1:6" x14ac:dyDescent="0.15">
      <c r="A24" s="34">
        <v>41</v>
      </c>
      <c r="B24" s="31">
        <v>98</v>
      </c>
      <c r="C24" s="31">
        <v>3970</v>
      </c>
      <c r="D24" s="1">
        <f t="shared" si="1"/>
        <v>19460</v>
      </c>
      <c r="E24" s="3">
        <f t="shared" si="3"/>
        <v>369600</v>
      </c>
    </row>
    <row r="25" spans="1:6" x14ac:dyDescent="0.15">
      <c r="A25" s="34">
        <v>42</v>
      </c>
      <c r="B25" s="31">
        <v>95</v>
      </c>
      <c r="C25" s="31">
        <v>6210</v>
      </c>
      <c r="D25" s="1">
        <f t="shared" si="1"/>
        <v>47200</v>
      </c>
      <c r="E25" s="3">
        <f t="shared" si="3"/>
        <v>542750</v>
      </c>
    </row>
    <row r="26" spans="1:6" x14ac:dyDescent="0.15">
      <c r="A26" s="26"/>
      <c r="B26" s="1"/>
      <c r="C26" s="1"/>
      <c r="D26" s="1"/>
      <c r="E26" s="3"/>
    </row>
    <row r="27" spans="1:6" ht="14.25" thickBot="1" x14ac:dyDescent="0.2">
      <c r="A27" s="27" t="s">
        <v>16</v>
      </c>
      <c r="B27" s="14">
        <f>SUM(B2:B25)</f>
        <v>2667</v>
      </c>
      <c r="C27" s="14"/>
      <c r="D27" s="14">
        <f>SUM(D2:D25)</f>
        <v>947910</v>
      </c>
      <c r="E27" s="2">
        <f t="shared" ref="E27" si="4">SUM(E2:E25)</f>
        <v>11962480</v>
      </c>
      <c r="F27" t="s">
        <v>53</v>
      </c>
    </row>
    <row r="30" spans="1:6" x14ac:dyDescent="0.15">
      <c r="C30" s="40"/>
    </row>
    <row r="31" spans="1:6" x14ac:dyDescent="0.15">
      <c r="C31" s="40"/>
    </row>
    <row r="32" spans="1:6" x14ac:dyDescent="0.15">
      <c r="C32" s="40"/>
    </row>
    <row r="33" spans="3:3" x14ac:dyDescent="0.15">
      <c r="C33" s="40"/>
    </row>
    <row r="34" spans="3:3" x14ac:dyDescent="0.15">
      <c r="C34" s="40"/>
    </row>
    <row r="35" spans="3:3" x14ac:dyDescent="0.15">
      <c r="C35" s="40"/>
    </row>
    <row r="36" spans="3:3" x14ac:dyDescent="0.15">
      <c r="C36" s="40"/>
    </row>
    <row r="37" spans="3:3" x14ac:dyDescent="0.15">
      <c r="C37" s="40"/>
    </row>
    <row r="38" spans="3:3" x14ac:dyDescent="0.15">
      <c r="C38" s="40"/>
    </row>
    <row r="39" spans="3:3" x14ac:dyDescent="0.15">
      <c r="C39" s="40"/>
    </row>
    <row r="40" spans="3:3" x14ac:dyDescent="0.15">
      <c r="C40" s="40"/>
    </row>
    <row r="41" spans="3:3" x14ac:dyDescent="0.15">
      <c r="C41" s="40"/>
    </row>
    <row r="42" spans="3:3" x14ac:dyDescent="0.15">
      <c r="C42" s="40"/>
    </row>
    <row r="43" spans="3:3" x14ac:dyDescent="0.15">
      <c r="C43" s="40"/>
    </row>
    <row r="44" spans="3:3" x14ac:dyDescent="0.15">
      <c r="C44" s="40"/>
    </row>
    <row r="45" spans="3:3" x14ac:dyDescent="0.15">
      <c r="C45" s="40"/>
    </row>
    <row r="46" spans="3:3" x14ac:dyDescent="0.15">
      <c r="C46" s="40"/>
    </row>
    <row r="47" spans="3:3" x14ac:dyDescent="0.15">
      <c r="C47" s="40"/>
    </row>
    <row r="48" spans="3:3" x14ac:dyDescent="0.15">
      <c r="C48" s="40"/>
    </row>
    <row r="49" spans="3:3" x14ac:dyDescent="0.15">
      <c r="C49" s="40"/>
    </row>
    <row r="50" spans="3:3" x14ac:dyDescent="0.15">
      <c r="C50" s="40"/>
    </row>
    <row r="51" spans="3:3" x14ac:dyDescent="0.15">
      <c r="C51" s="40"/>
    </row>
    <row r="52" spans="3:3" x14ac:dyDescent="0.15">
      <c r="C52" s="40"/>
    </row>
    <row r="53" spans="3:3" x14ac:dyDescent="0.15">
      <c r="C53" s="40"/>
    </row>
  </sheetData>
  <phoneticPr fontId="2"/>
  <printOptions headings="1"/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&amp;C&amp;A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I27"/>
  <sheetViews>
    <sheetView zoomScaleNormal="100" workbookViewId="0"/>
  </sheetViews>
  <sheetFormatPr defaultRowHeight="13.5" x14ac:dyDescent="0.15"/>
  <cols>
    <col min="1" max="1" width="7.5" bestFit="1" customWidth="1"/>
    <col min="2" max="2" width="9.5" bestFit="1" customWidth="1"/>
    <col min="3" max="4" width="7.5" bestFit="1" customWidth="1"/>
    <col min="5" max="5" width="6.5" bestFit="1" customWidth="1"/>
    <col min="6" max="6" width="10.5" bestFit="1" customWidth="1"/>
    <col min="7" max="7" width="7.5" customWidth="1"/>
    <col min="8" max="8" width="8.125" customWidth="1"/>
    <col min="9" max="9" width="10.5" bestFit="1" customWidth="1"/>
    <col min="10" max="10" width="7.5" bestFit="1" customWidth="1"/>
    <col min="11" max="11" width="10.5" bestFit="1" customWidth="1"/>
    <col min="12" max="12" width="11.5" customWidth="1"/>
    <col min="13" max="13" width="5.625" customWidth="1"/>
    <col min="14" max="14" width="11.625" bestFit="1" customWidth="1"/>
    <col min="15" max="15" width="7.5" bestFit="1" customWidth="1"/>
    <col min="16" max="16" width="10.5" bestFit="1" customWidth="1"/>
    <col min="17" max="17" width="7.5" bestFit="1" customWidth="1"/>
    <col min="18" max="18" width="10.5" bestFit="1" customWidth="1"/>
    <col min="19" max="19" width="8.75" customWidth="1"/>
    <col min="21" max="21" width="19.5" customWidth="1"/>
  </cols>
  <sheetData>
    <row r="1" spans="1:9" x14ac:dyDescent="0.15">
      <c r="A1" s="35" t="s">
        <v>50</v>
      </c>
      <c r="B1" s="32" t="s">
        <v>1</v>
      </c>
      <c r="C1" s="32" t="s">
        <v>42</v>
      </c>
      <c r="D1" s="32" t="s">
        <v>47</v>
      </c>
      <c r="E1" s="41" t="s">
        <v>48</v>
      </c>
    </row>
    <row r="2" spans="1:9" x14ac:dyDescent="0.15">
      <c r="A2" s="9" t="s">
        <v>21</v>
      </c>
      <c r="B2" s="29" t="str">
        <f>VLOOKUP(A2,テーブル!$A$3:$B$6,2,0)</f>
        <v>飯島貿易</v>
      </c>
      <c r="C2" s="29">
        <v>11</v>
      </c>
      <c r="D2" s="29">
        <v>141</v>
      </c>
      <c r="E2" s="42">
        <f>ROUNDDOWN(VLOOKUP(C2,テーブル!$D$3:$G$10,3,0)*(1-VLOOKUP(RIGHT(A2,1),テーブル!$I$3:$J$5,2,0)),0)</f>
        <v>5554</v>
      </c>
      <c r="I2" s="28"/>
    </row>
    <row r="3" spans="1:9" x14ac:dyDescent="0.15">
      <c r="A3" s="9" t="s">
        <v>21</v>
      </c>
      <c r="B3" s="29" t="str">
        <f>VLOOKUP(A3,テーブル!$A$3:$B$6,2,0)</f>
        <v>飯島貿易</v>
      </c>
      <c r="C3" s="29">
        <v>12</v>
      </c>
      <c r="D3" s="29">
        <v>74</v>
      </c>
      <c r="E3" s="42">
        <f>ROUNDDOWN(VLOOKUP(C3,テーブル!$D$3:$G$10,3,0)*(1-VLOOKUP(RIGHT(A3,1),テーブル!$I$3:$J$5,2,0)),0)</f>
        <v>5349</v>
      </c>
      <c r="I3" s="28"/>
    </row>
    <row r="4" spans="1:9" x14ac:dyDescent="0.15">
      <c r="A4" s="9" t="s">
        <v>21</v>
      </c>
      <c r="B4" s="29" t="str">
        <f>VLOOKUP(A4,テーブル!$A$3:$B$6,2,0)</f>
        <v>飯島貿易</v>
      </c>
      <c r="C4" s="29">
        <v>21</v>
      </c>
      <c r="D4" s="29">
        <v>86</v>
      </c>
      <c r="E4" s="42">
        <f>ROUNDDOWN(VLOOKUP(C4,テーブル!$D$3:$G$10,3,0)*(1-VLOOKUP(RIGHT(A4,1),テーブル!$I$3:$J$5,2,0)),0)</f>
        <v>3243</v>
      </c>
      <c r="I4" s="28"/>
    </row>
    <row r="5" spans="1:9" x14ac:dyDescent="0.15">
      <c r="A5" s="9" t="s">
        <v>21</v>
      </c>
      <c r="B5" s="29" t="str">
        <f>VLOOKUP(A5,テーブル!$A$3:$B$6,2,0)</f>
        <v>飯島貿易</v>
      </c>
      <c r="C5" s="29">
        <v>31</v>
      </c>
      <c r="D5" s="29">
        <v>116</v>
      </c>
      <c r="E5" s="42">
        <f>ROUNDDOWN(VLOOKUP(C5,テーブル!$D$3:$G$10,3,0)*(1-VLOOKUP(RIGHT(A5,1),テーブル!$I$3:$J$5,2,0)),0)</f>
        <v>5368</v>
      </c>
      <c r="I5" s="28"/>
    </row>
    <row r="6" spans="1:9" x14ac:dyDescent="0.15">
      <c r="A6" s="9" t="s">
        <v>21</v>
      </c>
      <c r="B6" s="29" t="str">
        <f>VLOOKUP(A6,テーブル!$A$3:$B$6,2,0)</f>
        <v>飯島貿易</v>
      </c>
      <c r="C6" s="29">
        <v>41</v>
      </c>
      <c r="D6" s="29">
        <v>178</v>
      </c>
      <c r="E6" s="42">
        <f>ROUNDDOWN(VLOOKUP(C6,テーブル!$D$3:$G$10,3,0)*(1-VLOOKUP(RIGHT(A6,1),テーブル!$I$3:$J$5,2,0)),0)</f>
        <v>4156</v>
      </c>
    </row>
    <row r="7" spans="1:9" x14ac:dyDescent="0.15">
      <c r="A7" s="9" t="s">
        <v>21</v>
      </c>
      <c r="B7" s="29" t="str">
        <f>VLOOKUP(A7,テーブル!$A$3:$B$6,2,0)</f>
        <v>飯島貿易</v>
      </c>
      <c r="C7" s="29">
        <v>42</v>
      </c>
      <c r="D7" s="29">
        <v>118</v>
      </c>
      <c r="E7" s="42">
        <f>ROUNDDOWN(VLOOKUP(C7,テーブル!$D$3:$G$10,3,0)*(1-VLOOKUP(RIGHT(A7,1),テーブル!$I$3:$J$5,2,0)),0)</f>
        <v>6225</v>
      </c>
    </row>
    <row r="8" spans="1:9" x14ac:dyDescent="0.15">
      <c r="A8" s="9" t="s">
        <v>23</v>
      </c>
      <c r="B8" s="29" t="str">
        <f>VLOOKUP(A8,テーブル!$A$3:$B$6,2,0)</f>
        <v>ＡＦＡＫ</v>
      </c>
      <c r="C8" s="29">
        <v>11</v>
      </c>
      <c r="D8" s="29">
        <v>120</v>
      </c>
      <c r="E8" s="42">
        <f>ROUNDDOWN(VLOOKUP(C8,テーブル!$D$3:$G$10,3,0)*(1-VLOOKUP(RIGHT(A8,1),テーブル!$I$3:$J$5,2,0)),0)</f>
        <v>5358</v>
      </c>
    </row>
    <row r="9" spans="1:9" x14ac:dyDescent="0.15">
      <c r="A9" s="9" t="s">
        <v>23</v>
      </c>
      <c r="B9" s="29" t="str">
        <f>VLOOKUP(A9,テーブル!$A$3:$B$6,2,0)</f>
        <v>ＡＦＡＫ</v>
      </c>
      <c r="C9" s="29">
        <v>12</v>
      </c>
      <c r="D9" s="29">
        <v>92</v>
      </c>
      <c r="E9" s="42">
        <f>ROUNDDOWN(VLOOKUP(C9,テーブル!$D$3:$G$10,3,0)*(1-VLOOKUP(RIGHT(A9,1),テーブル!$I$3:$J$5,2,0)),0)</f>
        <v>5160</v>
      </c>
    </row>
    <row r="10" spans="1:9" x14ac:dyDescent="0.15">
      <c r="A10" s="9" t="s">
        <v>23</v>
      </c>
      <c r="B10" s="29" t="str">
        <f>VLOOKUP(A10,テーブル!$A$3:$B$6,2,0)</f>
        <v>ＡＦＡＫ</v>
      </c>
      <c r="C10" s="29">
        <v>22</v>
      </c>
      <c r="D10" s="29">
        <v>107</v>
      </c>
      <c r="E10" s="42">
        <f>ROUNDDOWN(VLOOKUP(C10,テーブル!$D$3:$G$10,3,0)*(1-VLOOKUP(RIGHT(A10,1),テーブル!$I$3:$J$5,2,0)),0)</f>
        <v>6257</v>
      </c>
    </row>
    <row r="11" spans="1:9" x14ac:dyDescent="0.15">
      <c r="A11" s="9" t="s">
        <v>23</v>
      </c>
      <c r="B11" s="29" t="str">
        <f>VLOOKUP(A11,テーブル!$A$3:$B$6,2,0)</f>
        <v>ＡＦＡＫ</v>
      </c>
      <c r="C11" s="29">
        <v>32</v>
      </c>
      <c r="D11" s="29">
        <v>103</v>
      </c>
      <c r="E11" s="42">
        <f>ROUNDDOWN(VLOOKUP(C11,テーブル!$D$3:$G$10,3,0)*(1-VLOOKUP(RIGHT(A11,1),テーブル!$I$3:$J$5,2,0)),0)</f>
        <v>4566</v>
      </c>
    </row>
    <row r="12" spans="1:9" x14ac:dyDescent="0.15">
      <c r="A12" s="9" t="s">
        <v>23</v>
      </c>
      <c r="B12" s="29" t="str">
        <f>VLOOKUP(A12,テーブル!$A$3:$B$6,2,0)</f>
        <v>ＡＦＡＫ</v>
      </c>
      <c r="C12" s="29">
        <v>41</v>
      </c>
      <c r="D12" s="29">
        <v>81</v>
      </c>
      <c r="E12" s="42">
        <f>ROUNDDOWN(VLOOKUP(C12,テーブル!$D$3:$G$10,3,0)*(1-VLOOKUP(RIGHT(A12,1),テーブル!$I$3:$J$5,2,0)),0)</f>
        <v>4009</v>
      </c>
    </row>
    <row r="13" spans="1:9" x14ac:dyDescent="0.15">
      <c r="A13" s="9" t="s">
        <v>23</v>
      </c>
      <c r="B13" s="29" t="str">
        <f>VLOOKUP(A13,テーブル!$A$3:$B$6,2,0)</f>
        <v>ＡＦＡＫ</v>
      </c>
      <c r="C13" s="29">
        <v>42</v>
      </c>
      <c r="D13" s="29">
        <v>86</v>
      </c>
      <c r="E13" s="42">
        <f>ROUNDDOWN(VLOOKUP(C13,テーブル!$D$3:$G$10,3,0)*(1-VLOOKUP(RIGHT(A13,1),テーブル!$I$3:$J$5,2,0)),0)</f>
        <v>6005</v>
      </c>
    </row>
    <row r="14" spans="1:9" x14ac:dyDescent="0.15">
      <c r="A14" s="9" t="s">
        <v>25</v>
      </c>
      <c r="B14" s="29" t="str">
        <f>VLOOKUP(A14,テーブル!$A$3:$B$6,2,0)</f>
        <v>ミヤ企画</v>
      </c>
      <c r="C14" s="29">
        <v>11</v>
      </c>
      <c r="D14" s="29">
        <v>167</v>
      </c>
      <c r="E14" s="42">
        <f>ROUNDDOWN(VLOOKUP(C14,テーブル!$D$3:$G$10,3,0)*(1-VLOOKUP(RIGHT(A14,1),テーブル!$I$3:$J$5,2,0)),0)</f>
        <v>5459</v>
      </c>
    </row>
    <row r="15" spans="1:9" x14ac:dyDescent="0.15">
      <c r="A15" s="9" t="s">
        <v>25</v>
      </c>
      <c r="B15" s="29" t="str">
        <f>VLOOKUP(A15,テーブル!$A$3:$B$6,2,0)</f>
        <v>ミヤ企画</v>
      </c>
      <c r="C15" s="29">
        <v>21</v>
      </c>
      <c r="D15" s="29">
        <v>128</v>
      </c>
      <c r="E15" s="42">
        <f>ROUNDDOWN(VLOOKUP(C15,テーブル!$D$3:$G$10,3,0)*(1-VLOOKUP(RIGHT(A15,1),テーブル!$I$3:$J$5,2,0)),0)</f>
        <v>3187</v>
      </c>
    </row>
    <row r="16" spans="1:9" x14ac:dyDescent="0.15">
      <c r="A16" s="9" t="s">
        <v>25</v>
      </c>
      <c r="B16" s="29" t="str">
        <f>VLOOKUP(A16,テーブル!$A$3:$B$6,2,0)</f>
        <v>ミヤ企画</v>
      </c>
      <c r="C16" s="29">
        <v>22</v>
      </c>
      <c r="D16" s="29">
        <v>82</v>
      </c>
      <c r="E16" s="42">
        <f>ROUNDDOWN(VLOOKUP(C16,テーブル!$D$3:$G$10,3,0)*(1-VLOOKUP(RIGHT(A16,1),テーブル!$I$3:$J$5,2,0)),0)</f>
        <v>6375</v>
      </c>
    </row>
    <row r="17" spans="1:6" x14ac:dyDescent="0.15">
      <c r="A17" s="9" t="s">
        <v>25</v>
      </c>
      <c r="B17" s="29" t="str">
        <f>VLOOKUP(A17,テーブル!$A$3:$B$6,2,0)</f>
        <v>ミヤ企画</v>
      </c>
      <c r="C17" s="29">
        <v>31</v>
      </c>
      <c r="D17" s="29">
        <v>124</v>
      </c>
      <c r="E17" s="42">
        <f>ROUNDDOWN(VLOOKUP(C17,テーブル!$D$3:$G$10,3,0)*(1-VLOOKUP(RIGHT(A17,1),テーブル!$I$3:$J$5,2,0)),0)</f>
        <v>5276</v>
      </c>
    </row>
    <row r="18" spans="1:6" x14ac:dyDescent="0.15">
      <c r="A18" s="9" t="s">
        <v>25</v>
      </c>
      <c r="B18" s="29" t="str">
        <f>VLOOKUP(A18,テーブル!$A$3:$B$6,2,0)</f>
        <v>ミヤ企画</v>
      </c>
      <c r="C18" s="29">
        <v>32</v>
      </c>
      <c r="D18" s="29">
        <v>109</v>
      </c>
      <c r="E18" s="42">
        <f>ROUNDDOWN(VLOOKUP(C18,テーブル!$D$3:$G$10,3,0)*(1-VLOOKUP(RIGHT(A18,1),テーブル!$I$3:$J$5,2,0)),0)</f>
        <v>4653</v>
      </c>
    </row>
    <row r="19" spans="1:6" x14ac:dyDescent="0.15">
      <c r="A19" s="9" t="s">
        <v>25</v>
      </c>
      <c r="B19" s="29" t="str">
        <f>VLOOKUP(A19,テーブル!$A$3:$B$6,2,0)</f>
        <v>ミヤ企画</v>
      </c>
      <c r="C19" s="29">
        <v>41</v>
      </c>
      <c r="D19" s="29">
        <v>116</v>
      </c>
      <c r="E19" s="42">
        <f>ROUNDDOWN(VLOOKUP(C19,テーブル!$D$3:$G$10,3,0)*(1-VLOOKUP(RIGHT(A19,1),テーブル!$I$3:$J$5,2,0)),0)</f>
        <v>4085</v>
      </c>
    </row>
    <row r="20" spans="1:6" x14ac:dyDescent="0.15">
      <c r="A20" s="9" t="s">
        <v>27</v>
      </c>
      <c r="B20" s="29" t="str">
        <f>VLOOKUP(A20,テーブル!$A$3:$B$6,2,0)</f>
        <v>山北総業</v>
      </c>
      <c r="C20" s="29">
        <v>12</v>
      </c>
      <c r="D20" s="29">
        <v>167</v>
      </c>
      <c r="E20" s="42">
        <f>ROUNDDOWN(VLOOKUP(C20,テーブル!$D$3:$G$10,3,0)*(1-VLOOKUP(RIGHT(A20,1),テーブル!$I$3:$J$5,2,0)),0)</f>
        <v>5349</v>
      </c>
    </row>
    <row r="21" spans="1:6" x14ac:dyDescent="0.15">
      <c r="A21" s="9" t="s">
        <v>27</v>
      </c>
      <c r="B21" s="29" t="str">
        <f>VLOOKUP(A21,テーブル!$A$3:$B$6,2,0)</f>
        <v>山北総業</v>
      </c>
      <c r="C21" s="29">
        <v>21</v>
      </c>
      <c r="D21" s="29">
        <v>178</v>
      </c>
      <c r="E21" s="42">
        <f>ROUNDDOWN(VLOOKUP(C21,テーブル!$D$3:$G$10,3,0)*(1-VLOOKUP(RIGHT(A21,1),テーブル!$I$3:$J$5,2,0)),0)</f>
        <v>3243</v>
      </c>
    </row>
    <row r="22" spans="1:6" x14ac:dyDescent="0.15">
      <c r="A22" s="9" t="s">
        <v>27</v>
      </c>
      <c r="B22" s="29" t="str">
        <f>VLOOKUP(A22,テーブル!$A$3:$B$6,2,0)</f>
        <v>山北総業</v>
      </c>
      <c r="C22" s="29">
        <v>22</v>
      </c>
      <c r="D22" s="29">
        <v>86</v>
      </c>
      <c r="E22" s="42">
        <f>ROUNDDOWN(VLOOKUP(C22,テーブル!$D$3:$G$10,3,0)*(1-VLOOKUP(RIGHT(A22,1),テーブル!$I$3:$J$5,2,0)),0)</f>
        <v>6486</v>
      </c>
    </row>
    <row r="23" spans="1:6" x14ac:dyDescent="0.15">
      <c r="A23" s="9" t="s">
        <v>27</v>
      </c>
      <c r="B23" s="29" t="str">
        <f>VLOOKUP(A23,テーブル!$A$3:$B$6,2,0)</f>
        <v>山北総業</v>
      </c>
      <c r="C23" s="29">
        <v>31</v>
      </c>
      <c r="D23" s="29">
        <v>129</v>
      </c>
      <c r="E23" s="42">
        <f>ROUNDDOWN(VLOOKUP(C23,テーブル!$D$3:$G$10,3,0)*(1-VLOOKUP(RIGHT(A23,1),テーブル!$I$3:$J$5,2,0)),0)</f>
        <v>5368</v>
      </c>
    </row>
    <row r="24" spans="1:6" x14ac:dyDescent="0.15">
      <c r="A24" s="9" t="s">
        <v>27</v>
      </c>
      <c r="B24" s="29" t="str">
        <f>VLOOKUP(A24,テーブル!$A$3:$B$6,2,0)</f>
        <v>山北総業</v>
      </c>
      <c r="C24" s="29">
        <v>32</v>
      </c>
      <c r="D24" s="29">
        <v>98</v>
      </c>
      <c r="E24" s="42">
        <f>ROUNDDOWN(VLOOKUP(C24,テーブル!$D$3:$G$10,3,0)*(1-VLOOKUP(RIGHT(A24,1),テーブル!$I$3:$J$5,2,0)),0)</f>
        <v>4734</v>
      </c>
    </row>
    <row r="25" spans="1:6" x14ac:dyDescent="0.15">
      <c r="A25" s="9" t="s">
        <v>27</v>
      </c>
      <c r="B25" s="29" t="str">
        <f>VLOOKUP(A25,テーブル!$A$3:$B$6,2,0)</f>
        <v>山北総業</v>
      </c>
      <c r="C25" s="29">
        <v>42</v>
      </c>
      <c r="D25" s="29">
        <v>112</v>
      </c>
      <c r="E25" s="42">
        <f>ROUNDDOWN(VLOOKUP(C25,テーブル!$D$3:$G$10,3,0)*(1-VLOOKUP(RIGHT(A25,1),テーブル!$I$3:$J$5,2,0)),0)</f>
        <v>6225</v>
      </c>
    </row>
    <row r="26" spans="1:6" x14ac:dyDescent="0.15">
      <c r="A26" s="34"/>
      <c r="B26" s="29"/>
      <c r="C26" s="29"/>
      <c r="D26" s="29"/>
      <c r="E26" s="43"/>
    </row>
    <row r="27" spans="1:6" ht="14.25" thickBot="1" x14ac:dyDescent="0.2">
      <c r="A27" s="36"/>
      <c r="B27" s="15" t="s">
        <v>16</v>
      </c>
      <c r="C27" s="15"/>
      <c r="D27" s="33">
        <f>SUM(D2:D25)</f>
        <v>2798</v>
      </c>
      <c r="E27" s="44"/>
      <c r="F27" t="s">
        <v>54</v>
      </c>
    </row>
  </sheetData>
  <sortState xmlns:xlrd2="http://schemas.microsoft.com/office/spreadsheetml/2017/richdata2" ref="A2:F22">
    <sortCondition ref="A2"/>
  </sortState>
  <phoneticPr fontId="2"/>
  <printOptions headings="1"/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&amp;C&amp;A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Q31"/>
  <sheetViews>
    <sheetView zoomScaleNormal="100" workbookViewId="0">
      <selection sqref="A1:F1"/>
    </sheetView>
  </sheetViews>
  <sheetFormatPr defaultRowHeight="13.5" x14ac:dyDescent="0.15"/>
  <cols>
    <col min="1" max="1" width="7.5" customWidth="1"/>
    <col min="2" max="4" width="7.5" bestFit="1" customWidth="1"/>
    <col min="5" max="5" width="11.625" bestFit="1" customWidth="1"/>
    <col min="6" max="6" width="7.5" bestFit="1" customWidth="1"/>
    <col min="7" max="7" width="10.5" bestFit="1" customWidth="1"/>
    <col min="8" max="9" width="9.5" bestFit="1" customWidth="1"/>
    <col min="10" max="10" width="11.625" bestFit="1" customWidth="1"/>
    <col min="11" max="11" width="9.5" bestFit="1" customWidth="1"/>
    <col min="12" max="12" width="11.625" bestFit="1" customWidth="1"/>
    <col min="13" max="13" width="8.5" bestFit="1" customWidth="1"/>
    <col min="14" max="14" width="10.5" bestFit="1" customWidth="1"/>
    <col min="17" max="17" width="16.125" bestFit="1" customWidth="1"/>
  </cols>
  <sheetData>
    <row r="1" spans="1:14" ht="14.25" thickBot="1" x14ac:dyDescent="0.2">
      <c r="A1" s="57" t="s">
        <v>40</v>
      </c>
      <c r="B1" s="57"/>
      <c r="C1" s="57"/>
      <c r="D1" s="57"/>
      <c r="E1" s="57"/>
      <c r="F1" s="57"/>
      <c r="H1" s="57" t="s">
        <v>52</v>
      </c>
      <c r="I1" s="57"/>
      <c r="J1" s="57"/>
      <c r="K1" s="57"/>
      <c r="L1" s="57"/>
      <c r="M1" s="57"/>
    </row>
    <row r="2" spans="1:14" x14ac:dyDescent="0.15">
      <c r="A2" s="4" t="s">
        <v>42</v>
      </c>
      <c r="B2" s="5" t="s">
        <v>49</v>
      </c>
      <c r="C2" s="5" t="s">
        <v>6</v>
      </c>
      <c r="D2" s="5" t="s">
        <v>8</v>
      </c>
      <c r="E2" s="5" t="s">
        <v>11</v>
      </c>
      <c r="F2" s="6" t="s">
        <v>51</v>
      </c>
      <c r="H2" s="19" t="s">
        <v>1</v>
      </c>
      <c r="I2" s="20" t="s">
        <v>8</v>
      </c>
      <c r="J2" s="20" t="s">
        <v>2</v>
      </c>
      <c r="K2" s="20" t="s">
        <v>3</v>
      </c>
      <c r="L2" s="20" t="s">
        <v>4</v>
      </c>
      <c r="M2" s="21" t="s">
        <v>15</v>
      </c>
    </row>
    <row r="3" spans="1:14" x14ac:dyDescent="0.15">
      <c r="A3" s="9">
        <v>11</v>
      </c>
      <c r="B3" s="7" t="str">
        <f>VLOOKUP(A3,テーブル!$D$3:$G$10,2,0)</f>
        <v>Ｓ製品</v>
      </c>
      <c r="C3" s="1">
        <f>DSUM(仕入データ!$A$1:$E$25,$C$2,$A$14:$A$15)</f>
        <v>368</v>
      </c>
      <c r="D3" s="1">
        <f>DSUM(売上データ!$A$1:$E$25,$D$2,$A$14:$A$15)</f>
        <v>428</v>
      </c>
      <c r="E3" s="31">
        <f>VLOOKUP(A3,テーブル!$D$3:$G$10,4,0)+C3-D3</f>
        <v>19</v>
      </c>
      <c r="F3" s="53" t="str">
        <f>IF(AND(VLOOKUP(A3,テーブル!$D$3:$G$10,3,0)&lt;=6000,E3&gt;=45),"＊","")</f>
        <v/>
      </c>
      <c r="H3" s="9" t="s">
        <v>28</v>
      </c>
      <c r="I3" s="54">
        <f>DSUM(売上データ!$A$1:$E$25,I$2,$K$10:$K$11)</f>
        <v>770</v>
      </c>
      <c r="J3" s="54">
        <f>SUMPRODUCT((売上データ!$B$2:$B$25=H3)*1,売上データ!$E$2:$E$25,売上データ!$D$2:$D$25)</f>
        <v>3881937</v>
      </c>
      <c r="K3" s="18">
        <f>ROUNDDOWN(IF(AND(I3&gt;=700,J3&lt;=3800000),J3*1.9%,J3*1.6%),-1)</f>
        <v>62110</v>
      </c>
      <c r="L3" s="23">
        <f>J3+K3</f>
        <v>3944047</v>
      </c>
      <c r="M3" s="55">
        <f>ROUND(200000*L3/$L$8,-2)</f>
        <v>55300</v>
      </c>
      <c r="N3" s="47"/>
    </row>
    <row r="4" spans="1:14" x14ac:dyDescent="0.15">
      <c r="A4" s="9">
        <v>12</v>
      </c>
      <c r="B4" s="7" t="str">
        <f>VLOOKUP(A4,テーブル!$D$3:$G$10,2,0)</f>
        <v>Ｔ製品</v>
      </c>
      <c r="C4" s="1">
        <f>DSUM(仕入データ!$A$1:$E$25,C$2,$B$14:$B$15)</f>
        <v>303</v>
      </c>
      <c r="D4" s="1">
        <f>DSUM(売上データ!$A$1:$E$25,$D$2,$B$14:$B$15)</f>
        <v>333</v>
      </c>
      <c r="E4" s="31">
        <f>VLOOKUP(A4,テーブル!$D$3:$G$10,4,0)+C4-D4</f>
        <v>51</v>
      </c>
      <c r="F4" s="53" t="str">
        <f>IF(AND(VLOOKUP(A4,テーブル!$D$3:$G$10,3,0)&lt;=6000,E4&gt;=45),"＊","")</f>
        <v>＊</v>
      </c>
      <c r="H4" s="48" t="s">
        <v>22</v>
      </c>
      <c r="I4" s="54">
        <f>DSUM(売上データ!$A$1:$E$25,I$2,$H$10:$H$11)</f>
        <v>713</v>
      </c>
      <c r="J4" s="54">
        <f>SUMPRODUCT((売上データ!$B$2:$B$25=H4)*1,売上データ!$E$2:$E$25,売上データ!$D$2:$D$25)</f>
        <v>3554844</v>
      </c>
      <c r="K4" s="18">
        <f t="shared" ref="K4:K6" si="0">ROUNDDOWN(IF(AND(I4&gt;=700,J4&lt;=3800000),J4*1.9%,J4*1.6%),-1)</f>
        <v>67540</v>
      </c>
      <c r="L4" s="23">
        <f>J4+K4</f>
        <v>3622384</v>
      </c>
      <c r="M4" s="55">
        <f>ROUND(200000*L4/$L$8,-2)</f>
        <v>50800</v>
      </c>
      <c r="N4" s="47"/>
    </row>
    <row r="5" spans="1:14" x14ac:dyDescent="0.15">
      <c r="A5" s="9">
        <v>21</v>
      </c>
      <c r="B5" s="7" t="str">
        <f>VLOOKUP(A5,テーブル!$D$3:$G$10,2,0)</f>
        <v>Ｕ製品</v>
      </c>
      <c r="C5" s="1">
        <f>DSUM(仕入データ!$A$1:$E$25,C$2,$C$14:$C$15)</f>
        <v>434</v>
      </c>
      <c r="D5" s="1">
        <f>DSUM(売上データ!$A$1:$E$25,$D$2,$C$14:$C$15)</f>
        <v>392</v>
      </c>
      <c r="E5" s="31">
        <f>VLOOKUP(A5,テーブル!$D$3:$G$10,4,0)+C5-D5</f>
        <v>98</v>
      </c>
      <c r="F5" s="53" t="str">
        <f>IF(AND(VLOOKUP(A5,テーブル!$D$3:$G$10,3,0)&lt;=6000,E5&gt;=45),"＊","")</f>
        <v>＊</v>
      </c>
      <c r="H5" s="9" t="s">
        <v>26</v>
      </c>
      <c r="I5" s="54">
        <f>DSUM(売上データ!$A$1:$E$25,I$2,$J$10:$J$11)</f>
        <v>726</v>
      </c>
      <c r="J5" s="54">
        <f>SUMPRODUCT((売上データ!$B$2:$B$25=H5)*1,売上データ!$E$2:$E$25,売上データ!$D$2:$D$25)</f>
        <v>3477600</v>
      </c>
      <c r="K5" s="18">
        <f t="shared" si="0"/>
        <v>66070</v>
      </c>
      <c r="L5" s="23">
        <f>J5+K5</f>
        <v>3543670</v>
      </c>
      <c r="M5" s="55">
        <f>ROUND(200000*L5/$L$8,-2)</f>
        <v>49700</v>
      </c>
      <c r="N5" s="47"/>
    </row>
    <row r="6" spans="1:14" x14ac:dyDescent="0.15">
      <c r="A6" s="9">
        <v>22</v>
      </c>
      <c r="B6" s="7" t="str">
        <f>VLOOKUP(A6,テーブル!$D$3:$G$10,2,0)</f>
        <v>Ｖ製品</v>
      </c>
      <c r="C6" s="1">
        <f>DSUM(仕入データ!$A$1:$E$25,C$2,$D$14:$D$15)</f>
        <v>274</v>
      </c>
      <c r="D6" s="1">
        <f>DSUM(売上データ!$A$1:$E$25,$D$2,$D$14:$D$15)</f>
        <v>275</v>
      </c>
      <c r="E6" s="31">
        <f>VLOOKUP(A6,テーブル!$D$3:$G$10,4,0)+C6-D6</f>
        <v>48</v>
      </c>
      <c r="F6" s="53" t="str">
        <f>IF(AND(VLOOKUP(A6,テーブル!$D$3:$G$10,3,0)&lt;=6000,E6&gt;=45),"＊","")</f>
        <v/>
      </c>
      <c r="H6" s="9" t="s">
        <v>24</v>
      </c>
      <c r="I6" s="54">
        <f>DSUM(売上データ!$A$1:$E$25,I$2,$I$10:$I$11)</f>
        <v>589</v>
      </c>
      <c r="J6" s="54">
        <f>SUMPRODUCT((売上データ!$B$2:$B$25=H6)*1,売上データ!$E$2:$E$25,売上データ!$D$2:$D$25)</f>
        <v>3098636</v>
      </c>
      <c r="K6" s="18">
        <f t="shared" si="0"/>
        <v>49570</v>
      </c>
      <c r="L6" s="23">
        <f>J6+K6</f>
        <v>3148206</v>
      </c>
      <c r="M6" s="55">
        <f>ROUND(200000*L6/$L$8,-2)</f>
        <v>44200</v>
      </c>
      <c r="N6" s="47"/>
    </row>
    <row r="7" spans="1:14" x14ac:dyDescent="0.15">
      <c r="A7" s="9">
        <v>31</v>
      </c>
      <c r="B7" s="7" t="str">
        <f>VLOOKUP(A7,テーブル!$D$3:$G$10,2,0)</f>
        <v>Ｗ製品</v>
      </c>
      <c r="C7" s="1">
        <f>DSUM(仕入データ!$A$1:$E$25,C$2,$E$14:$E$15)</f>
        <v>379</v>
      </c>
      <c r="D7" s="1">
        <f>DSUM(売上データ!$A$1:$E$25,$D$2,$E$14:$E$15)</f>
        <v>369</v>
      </c>
      <c r="E7" s="31">
        <f>VLOOKUP(A7,テーブル!$D$3:$G$10,4,0)+C7-D7</f>
        <v>59</v>
      </c>
      <c r="F7" s="53" t="str">
        <f>IF(AND(VLOOKUP(A7,テーブル!$D$3:$G$10,3,0)&lt;=6000,E7&gt;=45),"＊","")</f>
        <v>＊</v>
      </c>
      <c r="H7" s="22"/>
      <c r="I7" s="18"/>
      <c r="J7" s="17"/>
      <c r="K7" s="17"/>
      <c r="L7" s="17"/>
      <c r="M7" s="55"/>
    </row>
    <row r="8" spans="1:14" ht="14.25" thickBot="1" x14ac:dyDescent="0.2">
      <c r="A8" s="9">
        <v>32</v>
      </c>
      <c r="B8" s="7" t="str">
        <f>VLOOKUP(A8,テーブル!$D$3:$G$10,2,0)</f>
        <v>Ｘ製品</v>
      </c>
      <c r="C8" s="1">
        <f>DSUM(仕入データ!$A$1:$E$25,C$2,$F$14:$F$15)</f>
        <v>274</v>
      </c>
      <c r="D8" s="1">
        <f>DSUM(売上データ!$A$1:$E$25,$D$2,$F$14:$F$15)</f>
        <v>310</v>
      </c>
      <c r="E8" s="31">
        <f>VLOOKUP(A8,テーブル!$D$3:$G$10,4,0)+C8-D8</f>
        <v>33</v>
      </c>
      <c r="F8" s="53" t="str">
        <f>IF(AND(VLOOKUP(A8,テーブル!$D$3:$G$10,3,0)&lt;=6000,E8&gt;=45),"＊","")</f>
        <v/>
      </c>
      <c r="H8" s="24" t="s">
        <v>5</v>
      </c>
      <c r="I8" s="25">
        <f>SUM(I3:I6)</f>
        <v>2798</v>
      </c>
      <c r="J8" s="25">
        <f t="shared" ref="J8" si="1">SUM(J3:J6)</f>
        <v>14013017</v>
      </c>
      <c r="K8" s="25">
        <f>SUM(K3:K6)</f>
        <v>245290</v>
      </c>
      <c r="L8" s="25">
        <f>SUM(L3:L6)</f>
        <v>14258307</v>
      </c>
      <c r="M8" s="56">
        <f>SUM(M3:M6)</f>
        <v>200000</v>
      </c>
      <c r="N8" t="s">
        <v>54</v>
      </c>
    </row>
    <row r="9" spans="1:14" ht="14.25" thickBot="1" x14ac:dyDescent="0.2">
      <c r="A9" s="9">
        <v>41</v>
      </c>
      <c r="B9" s="7" t="str">
        <f>VLOOKUP(A9,テーブル!$D$3:$G$10,2,0)</f>
        <v>Ｙ製品</v>
      </c>
      <c r="C9" s="1">
        <f>DSUM(仕入データ!$A$1:$E$25,C$2,$A$16:$A$17)</f>
        <v>380</v>
      </c>
      <c r="D9" s="1">
        <f>DSUM(売上データ!$A$1:$E$25,$D$2,$A$16:$A$17)</f>
        <v>375</v>
      </c>
      <c r="E9" s="31">
        <f>VLOOKUP(A9,テーブル!$D$3:$G$10,4,0)+C9-D9</f>
        <v>66</v>
      </c>
      <c r="F9" s="53" t="str">
        <f>IF(AND(VLOOKUP(A9,テーブル!$D$3:$G$10,3,0)&lt;=6000,E9&gt;=45),"＊","")</f>
        <v>＊</v>
      </c>
    </row>
    <row r="10" spans="1:14" x14ac:dyDescent="0.15">
      <c r="A10" s="9">
        <v>42</v>
      </c>
      <c r="B10" s="7" t="str">
        <f>VLOOKUP(A10,テーブル!$D$3:$G$10,2,0)</f>
        <v>Ｚ製品</v>
      </c>
      <c r="C10" s="1">
        <f>DSUM(仕入データ!$A$1:$E$25,C$2,$B$16:$B$17)</f>
        <v>255</v>
      </c>
      <c r="D10" s="1">
        <f>DSUM(売上データ!$A$1:$E$25,$D$2,$B$16:$B$17)</f>
        <v>316</v>
      </c>
      <c r="E10" s="31">
        <f>VLOOKUP(A10,テーブル!$D$3:$G$10,4,0)+C10-D10</f>
        <v>10</v>
      </c>
      <c r="F10" s="53" t="str">
        <f>IF(AND(VLOOKUP(A10,テーブル!$D$3:$G$10,3,0)&lt;=6000,E10&gt;=45),"＊","")</f>
        <v/>
      </c>
      <c r="H10" s="19" t="s">
        <v>1</v>
      </c>
      <c r="I10" s="20" t="s">
        <v>1</v>
      </c>
      <c r="J10" s="20" t="s">
        <v>1</v>
      </c>
      <c r="K10" s="51" t="s">
        <v>1</v>
      </c>
    </row>
    <row r="11" spans="1:14" ht="14.25" thickBot="1" x14ac:dyDescent="0.2">
      <c r="A11" s="9"/>
      <c r="B11" s="7"/>
      <c r="C11" s="1"/>
      <c r="D11" s="1"/>
      <c r="E11" s="1"/>
      <c r="F11" s="3"/>
      <c r="H11" s="52" t="s">
        <v>22</v>
      </c>
      <c r="I11" s="49" t="s">
        <v>24</v>
      </c>
      <c r="J11" s="49" t="s">
        <v>26</v>
      </c>
      <c r="K11" s="50" t="s">
        <v>28</v>
      </c>
    </row>
    <row r="12" spans="1:14" ht="14.25" thickBot="1" x14ac:dyDescent="0.2">
      <c r="A12" s="11"/>
      <c r="B12" s="12" t="s">
        <v>5</v>
      </c>
      <c r="C12" s="10">
        <f>SUM(C3:C10)</f>
        <v>2667</v>
      </c>
      <c r="D12" s="10">
        <f>SUM(D3:D10)</f>
        <v>2798</v>
      </c>
      <c r="E12" s="10">
        <f>SUM(E3:E10)</f>
        <v>384</v>
      </c>
      <c r="F12" s="13"/>
      <c r="G12" t="s">
        <v>54</v>
      </c>
    </row>
    <row r="13" spans="1:14" ht="14.25" thickBot="1" x14ac:dyDescent="0.2"/>
    <row r="14" spans="1:14" x14ac:dyDescent="0.15">
      <c r="A14" s="45" t="s">
        <v>42</v>
      </c>
      <c r="B14" s="45" t="s">
        <v>42</v>
      </c>
      <c r="C14" s="45" t="s">
        <v>42</v>
      </c>
      <c r="D14" s="45" t="s">
        <v>42</v>
      </c>
      <c r="E14" s="45" t="s">
        <v>42</v>
      </c>
      <c r="F14" s="45" t="s">
        <v>42</v>
      </c>
    </row>
    <row r="15" spans="1:14" ht="14.25" thickBot="1" x14ac:dyDescent="0.2">
      <c r="A15" s="46">
        <v>11</v>
      </c>
      <c r="B15" s="46">
        <v>12</v>
      </c>
      <c r="C15" s="46">
        <v>21</v>
      </c>
      <c r="D15" s="46">
        <v>22</v>
      </c>
      <c r="E15" s="46">
        <v>31</v>
      </c>
      <c r="F15" s="46">
        <v>32</v>
      </c>
    </row>
    <row r="16" spans="1:14" x14ac:dyDescent="0.15">
      <c r="A16" s="45" t="s">
        <v>42</v>
      </c>
      <c r="B16" s="45" t="s">
        <v>42</v>
      </c>
      <c r="C16" s="28"/>
      <c r="D16" s="28"/>
      <c r="E16" s="28"/>
      <c r="F16" s="28"/>
    </row>
    <row r="17" spans="1:17" ht="14.25" thickBot="1" x14ac:dyDescent="0.2">
      <c r="A17" s="46">
        <v>41</v>
      </c>
      <c r="B17" s="46">
        <v>42</v>
      </c>
      <c r="C17" s="28"/>
      <c r="D17" s="28"/>
      <c r="E17" s="28"/>
      <c r="F17" s="28"/>
    </row>
    <row r="31" spans="1:17" x14ac:dyDescent="0.15">
      <c r="Q31" t="s">
        <v>55</v>
      </c>
    </row>
  </sheetData>
  <sortState xmlns:xlrd2="http://schemas.microsoft.com/office/spreadsheetml/2017/richdata2" ref="H3:M6">
    <sortCondition descending="1" ref="L2:L6"/>
  </sortState>
  <mergeCells count="2">
    <mergeCell ref="H1:M1"/>
    <mergeCell ref="A1:F1"/>
  </mergeCells>
  <phoneticPr fontId="2"/>
  <printOptions headings="1"/>
  <pageMargins left="0.70866141732283472" right="0.70866141732283472" top="0.74803149606299213" bottom="0.74803149606299213" header="0.31496062992125984" footer="0.31496062992125984"/>
  <pageSetup paperSize="9" scale="89" orientation="landscape" r:id="rId1"/>
  <headerFooter>
    <oddHeader>&amp;C&amp;A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テーブル</vt:lpstr>
      <vt:lpstr>仕入データ</vt:lpstr>
      <vt:lpstr>売上データ</vt:lpstr>
      <vt:lpstr>計算表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日本情報処理検定協会</dc:creator>
  <cp:lastModifiedBy>日本情報処理検定協会(K.Y)</cp:lastModifiedBy>
  <cp:lastPrinted>2020-12-24T01:36:41Z</cp:lastPrinted>
  <dcterms:created xsi:type="dcterms:W3CDTF">2012-09-27T07:48:12Z</dcterms:created>
  <dcterms:modified xsi:type="dcterms:W3CDTF">2021-06-22T03:49:36Z</dcterms:modified>
</cp:coreProperties>
</file>